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Map_Data Requests\Final Data Tables\2012-2014 Data Tables\"/>
    </mc:Choice>
  </mc:AlternateContent>
  <bookViews>
    <workbookView xWindow="0" yWindow="0" windowWidth="24000" windowHeight="10020"/>
  </bookViews>
  <sheets>
    <sheet name="Children_Youth, 2 to 17 yrs" sheetId="1" r:id="rId1"/>
    <sheet name="Adults, 18 yrs or older" sheetId="2" r:id="rId2"/>
  </sheets>
  <externalReferences>
    <externalReference r:id="rId3"/>
  </externalReferences>
  <definedNames>
    <definedName name="IDX" localSheetId="1">'Adults, 18 yrs or older'!#REF!</definedName>
    <definedName name="IDX" localSheetId="0">'Children_Youth, 2 to 17 yrs'!#REF!</definedName>
  </definedNames>
  <calcPr calcId="152511"/>
</workbook>
</file>

<file path=xl/calcChain.xml><?xml version="1.0" encoding="utf-8"?>
<calcChain xmlns="http://schemas.openxmlformats.org/spreadsheetml/2006/main">
  <c r="AC7" i="2" l="1"/>
  <c r="AC21" i="2"/>
  <c r="AC24" i="2"/>
  <c r="AC31" i="2"/>
  <c r="W7" i="2"/>
  <c r="W21" i="2"/>
  <c r="W24" i="2"/>
  <c r="W31" i="2"/>
  <c r="Q7" i="2"/>
  <c r="Q21" i="2"/>
  <c r="Q24" i="2"/>
  <c r="Q31" i="2"/>
  <c r="H34" i="2"/>
  <c r="F34" i="2"/>
  <c r="L34" i="2" s="1"/>
  <c r="R33" i="2"/>
  <c r="H33" i="2"/>
  <c r="F33" i="2"/>
  <c r="E33" i="2"/>
  <c r="L32" i="2"/>
  <c r="H32" i="2"/>
  <c r="R32" i="2" s="1"/>
  <c r="F32" i="2"/>
  <c r="E32" i="2"/>
  <c r="T30" i="2"/>
  <c r="H30" i="2"/>
  <c r="R30" i="2" s="1"/>
  <c r="S30" i="2" s="1"/>
  <c r="F30" i="2"/>
  <c r="L29" i="2"/>
  <c r="H29" i="2"/>
  <c r="R29" i="2" s="1"/>
  <c r="F29" i="2"/>
  <c r="E29" i="2"/>
  <c r="R28" i="2"/>
  <c r="J28" i="2"/>
  <c r="H28" i="2"/>
  <c r="F28" i="2"/>
  <c r="E28" i="2"/>
  <c r="R27" i="2"/>
  <c r="H27" i="2"/>
  <c r="F27" i="2"/>
  <c r="E27" i="2"/>
  <c r="H26" i="2"/>
  <c r="R26" i="2" s="1"/>
  <c r="F26" i="2"/>
  <c r="E26" i="2"/>
  <c r="H25" i="2"/>
  <c r="R25" i="2" s="1"/>
  <c r="F25" i="2"/>
  <c r="E25" i="2"/>
  <c r="H23" i="2"/>
  <c r="R23" i="2" s="1"/>
  <c r="S23" i="2" s="1"/>
  <c r="F23" i="2"/>
  <c r="E23" i="2"/>
  <c r="L22" i="2"/>
  <c r="H22" i="2"/>
  <c r="R22" i="2" s="1"/>
  <c r="F22" i="2"/>
  <c r="J22" i="2" s="1"/>
  <c r="E22" i="2"/>
  <c r="L20" i="2"/>
  <c r="H20" i="2"/>
  <c r="R20" i="2" s="1"/>
  <c r="F20" i="2"/>
  <c r="E20" i="2"/>
  <c r="H19" i="2"/>
  <c r="R19" i="2" s="1"/>
  <c r="F19" i="2"/>
  <c r="L19" i="2" s="1"/>
  <c r="E19" i="2"/>
  <c r="R18" i="2"/>
  <c r="J18" i="2"/>
  <c r="H18" i="2"/>
  <c r="F18" i="2"/>
  <c r="E18" i="2"/>
  <c r="R17" i="2"/>
  <c r="H17" i="2"/>
  <c r="F17" i="2"/>
  <c r="X17" i="2" s="1"/>
  <c r="Y17" i="2" s="1"/>
  <c r="E17" i="2"/>
  <c r="H16" i="2"/>
  <c r="R16" i="2" s="1"/>
  <c r="F16" i="2"/>
  <c r="E16" i="2"/>
  <c r="H15" i="2"/>
  <c r="R15" i="2" s="1"/>
  <c r="F15" i="2"/>
  <c r="E15" i="2"/>
  <c r="L14" i="2"/>
  <c r="H14" i="2"/>
  <c r="R14" i="2" s="1"/>
  <c r="F14" i="2"/>
  <c r="E14" i="2"/>
  <c r="H13" i="2"/>
  <c r="R13" i="2" s="1"/>
  <c r="F13" i="2"/>
  <c r="E13" i="2"/>
  <c r="S12" i="2"/>
  <c r="T12" i="2" s="1"/>
  <c r="L12" i="2"/>
  <c r="H12" i="2"/>
  <c r="R12" i="2" s="1"/>
  <c r="F12" i="2"/>
  <c r="E12" i="2"/>
  <c r="L11" i="2"/>
  <c r="H11" i="2"/>
  <c r="R11" i="2" s="1"/>
  <c r="F11" i="2"/>
  <c r="E11" i="2"/>
  <c r="R10" i="2"/>
  <c r="H10" i="2"/>
  <c r="F10" i="2"/>
  <c r="J10" i="2" s="1"/>
  <c r="E10" i="2"/>
  <c r="H9" i="2"/>
  <c r="R9" i="2" s="1"/>
  <c r="F9" i="2"/>
  <c r="X9" i="2" s="1"/>
  <c r="E9" i="2"/>
  <c r="H8" i="2"/>
  <c r="R8" i="2" s="1"/>
  <c r="F8" i="2"/>
  <c r="J8" i="2" s="1"/>
  <c r="E8" i="2"/>
  <c r="H6" i="2"/>
  <c r="R6" i="2" s="1"/>
  <c r="F6" i="2"/>
  <c r="X6" i="2" s="1"/>
  <c r="E6" i="2"/>
  <c r="L21" i="1"/>
  <c r="M21" i="1"/>
  <c r="N21" i="1" s="1"/>
  <c r="P21" i="1" s="1"/>
  <c r="R21" i="1"/>
  <c r="S21" i="1"/>
  <c r="T21" i="1" s="1"/>
  <c r="V21" i="1" s="1"/>
  <c r="X21" i="1"/>
  <c r="L23" i="1"/>
  <c r="M23" i="1" s="1"/>
  <c r="R23" i="1"/>
  <c r="X23" i="1"/>
  <c r="Z23" i="1" s="1"/>
  <c r="AB23" i="1" s="1"/>
  <c r="Y23" i="1"/>
  <c r="L24" i="1"/>
  <c r="R24" i="1"/>
  <c r="S24" i="1" s="1"/>
  <c r="T24" i="1" s="1"/>
  <c r="X24" i="1"/>
  <c r="L25" i="1"/>
  <c r="R25" i="1"/>
  <c r="X25" i="1"/>
  <c r="J25" i="1"/>
  <c r="J21" i="1"/>
  <c r="E23" i="1"/>
  <c r="E24" i="1"/>
  <c r="E20" i="1"/>
  <c r="E16" i="1"/>
  <c r="E17" i="1"/>
  <c r="E18" i="1"/>
  <c r="E19" i="1"/>
  <c r="E11" i="1"/>
  <c r="E9" i="1"/>
  <c r="E10" i="1"/>
  <c r="E8" i="1"/>
  <c r="E13" i="1"/>
  <c r="E14" i="1"/>
  <c r="E6" i="1"/>
  <c r="X11" i="1"/>
  <c r="R11" i="1"/>
  <c r="L11" i="1"/>
  <c r="M11" i="1" s="1"/>
  <c r="J11" i="1"/>
  <c r="X10" i="1"/>
  <c r="Y10" i="1"/>
  <c r="Z10" i="1" s="1"/>
  <c r="AB10" i="1" s="1"/>
  <c r="R10" i="1"/>
  <c r="S10" i="1" s="1"/>
  <c r="L10" i="1"/>
  <c r="M10" i="1"/>
  <c r="N10" i="1" s="1"/>
  <c r="J10" i="1"/>
  <c r="X9" i="1"/>
  <c r="Y9" i="1" s="1"/>
  <c r="Z9" i="1" s="1"/>
  <c r="R9" i="1"/>
  <c r="S9" i="1" s="1"/>
  <c r="L9" i="1"/>
  <c r="M9" i="1" s="1"/>
  <c r="J9" i="1"/>
  <c r="X8" i="1"/>
  <c r="R8" i="1"/>
  <c r="L8" i="1"/>
  <c r="M8" i="1"/>
  <c r="N8" i="1" s="1"/>
  <c r="J8" i="1"/>
  <c r="J24" i="1"/>
  <c r="J23" i="1"/>
  <c r="X20" i="1"/>
  <c r="R20" i="1"/>
  <c r="L20" i="1"/>
  <c r="M20" i="1" s="1"/>
  <c r="J20" i="1"/>
  <c r="X19" i="1"/>
  <c r="Y19" i="1"/>
  <c r="Z19" i="1" s="1"/>
  <c r="AB19" i="1" s="1"/>
  <c r="R19" i="1"/>
  <c r="S19" i="1"/>
  <c r="T19" i="1" s="1"/>
  <c r="L19" i="1"/>
  <c r="J19" i="1"/>
  <c r="X18" i="1"/>
  <c r="R18" i="1"/>
  <c r="S18" i="1" s="1"/>
  <c r="L18" i="1"/>
  <c r="M18" i="1"/>
  <c r="N18" i="1" s="1"/>
  <c r="J18" i="1"/>
  <c r="X17" i="1"/>
  <c r="Y17" i="1" s="1"/>
  <c r="Z17" i="1"/>
  <c r="AA17" i="1" s="1"/>
  <c r="R17" i="1"/>
  <c r="L17" i="1"/>
  <c r="J17" i="1"/>
  <c r="X16" i="1"/>
  <c r="Y16" i="1"/>
  <c r="Z16" i="1" s="1"/>
  <c r="AA16" i="1" s="1"/>
  <c r="R16" i="1"/>
  <c r="S16" i="1"/>
  <c r="T16" i="1" s="1"/>
  <c r="L16" i="1"/>
  <c r="M16" i="1"/>
  <c r="N16" i="1" s="1"/>
  <c r="P16" i="1" s="1"/>
  <c r="J16" i="1"/>
  <c r="X14" i="1"/>
  <c r="AB14" i="1" s="1"/>
  <c r="Y14" i="1"/>
  <c r="R14" i="1"/>
  <c r="L14" i="1"/>
  <c r="N14" i="1" s="1"/>
  <c r="J14" i="1"/>
  <c r="X13" i="1"/>
  <c r="R13" i="1"/>
  <c r="L13" i="1"/>
  <c r="G13" i="1"/>
  <c r="M13" i="1"/>
  <c r="N13" i="1"/>
  <c r="O13" i="1" s="1"/>
  <c r="Q13" i="1" s="1"/>
  <c r="J13" i="1"/>
  <c r="X6" i="1"/>
  <c r="R6" i="1"/>
  <c r="S6" i="1" s="1"/>
  <c r="L6" i="1"/>
  <c r="J6" i="1"/>
  <c r="M19" i="1"/>
  <c r="N19" i="1" s="1"/>
  <c r="P19" i="1" s="1"/>
  <c r="Y18" i="1"/>
  <c r="Z18" i="1" s="1"/>
  <c r="AA18" i="1" s="1"/>
  <c r="Z14" i="1"/>
  <c r="S20" i="1"/>
  <c r="T20" i="1" s="1"/>
  <c r="U20" i="1" s="1"/>
  <c r="P13" i="1"/>
  <c r="Y8" i="1"/>
  <c r="Z8" i="1" s="1"/>
  <c r="AB8" i="1"/>
  <c r="N20" i="1"/>
  <c r="P20" i="1" s="1"/>
  <c r="AA19" i="1"/>
  <c r="AC19" i="1" s="1"/>
  <c r="M14" i="1"/>
  <c r="O14" i="1"/>
  <c r="S25" i="1"/>
  <c r="T25" i="1"/>
  <c r="U25" i="1" s="1"/>
  <c r="S11" i="1"/>
  <c r="T11" i="1" s="1"/>
  <c r="M24" i="1"/>
  <c r="N24" i="1"/>
  <c r="S17" i="1"/>
  <c r="T17" i="1"/>
  <c r="V17" i="1" s="1"/>
  <c r="N9" i="1"/>
  <c r="Y21" i="1"/>
  <c r="Z21" i="1"/>
  <c r="AA21" i="1" s="1"/>
  <c r="O9" i="1"/>
  <c r="AB18" i="1"/>
  <c r="O21" i="1"/>
  <c r="Q21" i="1" s="1"/>
  <c r="G21" i="1" s="1"/>
  <c r="V24" i="1"/>
  <c r="V25" i="1"/>
  <c r="Y20" i="1"/>
  <c r="Y24" i="1"/>
  <c r="Z24" i="1" s="1"/>
  <c r="AA24" i="1" s="1"/>
  <c r="AC24" i="1" s="1"/>
  <c r="K24" i="1" s="1"/>
  <c r="S23" i="1"/>
  <c r="AA9" i="1"/>
  <c r="U21" i="1"/>
  <c r="W21" i="1" s="1"/>
  <c r="I21" i="1" s="1"/>
  <c r="AA8" i="1"/>
  <c r="AC8" i="1" s="1"/>
  <c r="K8" i="1" s="1"/>
  <c r="U17" i="1"/>
  <c r="W17" i="1" s="1"/>
  <c r="K19" i="1"/>
  <c r="S14" i="1"/>
  <c r="T14" i="1" s="1"/>
  <c r="V14" i="1" s="1"/>
  <c r="P18" i="1"/>
  <c r="AA23" i="1"/>
  <c r="AC23" i="1" s="1"/>
  <c r="K23" i="1" s="1"/>
  <c r="O18" i="1"/>
  <c r="O16" i="1"/>
  <c r="V20" i="1"/>
  <c r="T10" i="1"/>
  <c r="V10" i="1"/>
  <c r="M25" i="1"/>
  <c r="AB24" i="1"/>
  <c r="W25" i="1"/>
  <c r="I25" i="1" s="1"/>
  <c r="AB16" i="1"/>
  <c r="Q18" i="1"/>
  <c r="G18" i="1" s="1"/>
  <c r="I17" i="1"/>
  <c r="J13" i="2" l="1"/>
  <c r="J16" i="2"/>
  <c r="J6" i="2"/>
  <c r="L8" i="2"/>
  <c r="M8" i="2" s="1"/>
  <c r="N8" i="2" s="1"/>
  <c r="J9" i="2"/>
  <c r="J17" i="2"/>
  <c r="X22" i="2"/>
  <c r="J23" i="2"/>
  <c r="X27" i="2"/>
  <c r="Y27" i="2" s="1"/>
  <c r="L27" i="2"/>
  <c r="J27" i="2"/>
  <c r="X19" i="2"/>
  <c r="Y19" i="2" s="1"/>
  <c r="Z19" i="2" s="1"/>
  <c r="X13" i="2"/>
  <c r="J14" i="2"/>
  <c r="L17" i="2"/>
  <c r="P17" i="2" s="1"/>
  <c r="J26" i="2"/>
  <c r="L26" i="2"/>
  <c r="X30" i="2"/>
  <c r="Y30" i="2" s="1"/>
  <c r="Z30" i="2" s="1"/>
  <c r="J32" i="2"/>
  <c r="Z6" i="1"/>
  <c r="AA6" i="1" s="1"/>
  <c r="Y6" i="1"/>
  <c r="Z20" i="1"/>
  <c r="AA20" i="1" s="1"/>
  <c r="P8" i="1"/>
  <c r="O8" i="1"/>
  <c r="Q8" i="1" s="1"/>
  <c r="G8" i="1" s="1"/>
  <c r="N25" i="1"/>
  <c r="P25" i="1" s="1"/>
  <c r="AA10" i="1"/>
  <c r="AC10" i="1" s="1"/>
  <c r="K10" i="1" s="1"/>
  <c r="O19" i="1"/>
  <c r="Q19" i="1" s="1"/>
  <c r="G19" i="1" s="1"/>
  <c r="Q9" i="1"/>
  <c r="G9" i="1" s="1"/>
  <c r="U11" i="1"/>
  <c r="V11" i="1"/>
  <c r="W20" i="1"/>
  <c r="I20" i="1" s="1"/>
  <c r="V16" i="1"/>
  <c r="U16" i="1"/>
  <c r="U19" i="1"/>
  <c r="V19" i="1"/>
  <c r="O10" i="1"/>
  <c r="Q10" i="1" s="1"/>
  <c r="G10" i="1" s="1"/>
  <c r="P10" i="1"/>
  <c r="U14" i="1"/>
  <c r="W14" i="1" s="1"/>
  <c r="I14" i="1" s="1"/>
  <c r="M6" i="1"/>
  <c r="N6" i="1" s="1"/>
  <c r="S13" i="1"/>
  <c r="T13" i="1" s="1"/>
  <c r="M17" i="1"/>
  <c r="N17" i="1" s="1"/>
  <c r="V23" i="1"/>
  <c r="Q16" i="1"/>
  <c r="G16" i="1" s="1"/>
  <c r="AC9" i="1"/>
  <c r="K9" i="1" s="1"/>
  <c r="P24" i="1"/>
  <c r="O24" i="1"/>
  <c r="AC18" i="1"/>
  <c r="K18" i="1" s="1"/>
  <c r="Y13" i="1"/>
  <c r="Z13" i="1" s="1"/>
  <c r="AC16" i="1"/>
  <c r="K16" i="1" s="1"/>
  <c r="S8" i="1"/>
  <c r="T8" i="1" s="1"/>
  <c r="O25" i="1"/>
  <c r="Q25" i="1" s="1"/>
  <c r="G25" i="1" s="1"/>
  <c r="P11" i="1"/>
  <c r="U10" i="1"/>
  <c r="W10" i="1" s="1"/>
  <c r="I10" i="1" s="1"/>
  <c r="T18" i="1"/>
  <c r="U18" i="1" s="1"/>
  <c r="T23" i="1"/>
  <c r="U23" i="1" s="1"/>
  <c r="P14" i="1"/>
  <c r="Q14" i="1" s="1"/>
  <c r="G14" i="1" s="1"/>
  <c r="O20" i="1"/>
  <c r="Q20" i="1" s="1"/>
  <c r="G20" i="1" s="1"/>
  <c r="AA14" i="1"/>
  <c r="AC14" i="1" s="1"/>
  <c r="K14" i="1" s="1"/>
  <c r="AB17" i="1"/>
  <c r="AC17" i="1" s="1"/>
  <c r="K17" i="1" s="1"/>
  <c r="P9" i="1"/>
  <c r="AB9" i="1"/>
  <c r="Y25" i="1"/>
  <c r="Z25" i="1" s="1"/>
  <c r="Y11" i="1"/>
  <c r="Z11" i="1" s="1"/>
  <c r="AB11" i="1" s="1"/>
  <c r="N23" i="1"/>
  <c r="N11" i="1"/>
  <c r="O11" i="1" s="1"/>
  <c r="AB20" i="1"/>
  <c r="U24" i="1"/>
  <c r="W24" i="1" s="1"/>
  <c r="I24" i="1" s="1"/>
  <c r="AB21" i="1"/>
  <c r="AC21" i="1" s="1"/>
  <c r="K21" i="1" s="1"/>
  <c r="T9" i="1"/>
  <c r="T6" i="1"/>
  <c r="V6" i="1" s="1"/>
  <c r="Y6" i="2"/>
  <c r="Z6" i="2" s="1"/>
  <c r="S6" i="2"/>
  <c r="T6" i="2" s="1"/>
  <c r="S22" i="2"/>
  <c r="T22" i="2" s="1"/>
  <c r="S10" i="2"/>
  <c r="T10" i="2" s="1"/>
  <c r="V10" i="2" s="1"/>
  <c r="S11" i="2"/>
  <c r="X11" i="2"/>
  <c r="X25" i="2"/>
  <c r="J25" i="2"/>
  <c r="M26" i="2"/>
  <c r="N26" i="2" s="1"/>
  <c r="S29" i="2"/>
  <c r="T29" i="2"/>
  <c r="V29" i="2" s="1"/>
  <c r="S33" i="2"/>
  <c r="T33" i="2" s="1"/>
  <c r="Y9" i="2"/>
  <c r="X10" i="2"/>
  <c r="L10" i="2"/>
  <c r="M12" i="2"/>
  <c r="N12" i="2" s="1"/>
  <c r="X15" i="2"/>
  <c r="L15" i="2"/>
  <c r="X16" i="2"/>
  <c r="L16" i="2"/>
  <c r="S20" i="2"/>
  <c r="T20" i="2" s="1"/>
  <c r="Y22" i="2"/>
  <c r="Z22" i="2"/>
  <c r="AA22" i="2" s="1"/>
  <c r="S25" i="2"/>
  <c r="T25" i="2" s="1"/>
  <c r="V25" i="2" s="1"/>
  <c r="U25" i="2"/>
  <c r="M32" i="2"/>
  <c r="N32" i="2" s="1"/>
  <c r="L6" i="2"/>
  <c r="L9" i="2"/>
  <c r="Z9" i="2"/>
  <c r="AB9" i="2" s="1"/>
  <c r="T11" i="2"/>
  <c r="V11" i="2" s="1"/>
  <c r="Y13" i="2"/>
  <c r="Z13" i="2" s="1"/>
  <c r="M17" i="2"/>
  <c r="N17" i="2"/>
  <c r="L25" i="2"/>
  <c r="X29" i="2"/>
  <c r="J30" i="2"/>
  <c r="X34" i="2"/>
  <c r="R34" i="2"/>
  <c r="J34" i="2"/>
  <c r="S8" i="2"/>
  <c r="T8" i="2" s="1"/>
  <c r="U8" i="2" s="1"/>
  <c r="X8" i="2"/>
  <c r="S9" i="2"/>
  <c r="T9" i="2" s="1"/>
  <c r="J11" i="2"/>
  <c r="M11" i="2"/>
  <c r="N11" i="2" s="1"/>
  <c r="P11" i="2" s="1"/>
  <c r="V12" i="2"/>
  <c r="U12" i="2"/>
  <c r="S13" i="2"/>
  <c r="T13" i="2" s="1"/>
  <c r="U13" i="2" s="1"/>
  <c r="V13" i="2"/>
  <c r="J15" i="2"/>
  <c r="S19" i="2"/>
  <c r="T19" i="2" s="1"/>
  <c r="X20" i="2"/>
  <c r="X23" i="2"/>
  <c r="L23" i="2"/>
  <c r="T23" i="2"/>
  <c r="U23" i="2" s="1"/>
  <c r="V23" i="2"/>
  <c r="M27" i="2"/>
  <c r="N27" i="2"/>
  <c r="O27" i="2" s="1"/>
  <c r="P27" i="2"/>
  <c r="L30" i="2"/>
  <c r="X33" i="2"/>
  <c r="J33" i="2"/>
  <c r="L33" i="2"/>
  <c r="L13" i="2"/>
  <c r="M22" i="2"/>
  <c r="U30" i="2"/>
  <c r="X12" i="2"/>
  <c r="J12" i="2"/>
  <c r="M14" i="2"/>
  <c r="N14" i="2" s="1"/>
  <c r="S14" i="2"/>
  <c r="T14" i="2" s="1"/>
  <c r="U14" i="2" s="1"/>
  <c r="X14" i="2"/>
  <c r="S15" i="2"/>
  <c r="T15" i="2" s="1"/>
  <c r="V15" i="2" s="1"/>
  <c r="S16" i="2"/>
  <c r="T16" i="2" s="1"/>
  <c r="S17" i="2"/>
  <c r="T17" i="2" s="1"/>
  <c r="V17" i="2" s="1"/>
  <c r="Z17" i="2"/>
  <c r="X18" i="2"/>
  <c r="L18" i="2"/>
  <c r="S18" i="2"/>
  <c r="T18" i="2" s="1"/>
  <c r="J19" i="2"/>
  <c r="M19" i="2"/>
  <c r="N19" i="2" s="1"/>
  <c r="O19" i="2" s="1"/>
  <c r="M20" i="2"/>
  <c r="N20" i="2" s="1"/>
  <c r="N22" i="2"/>
  <c r="O22" i="2" s="1"/>
  <c r="S27" i="2"/>
  <c r="T27" i="2" s="1"/>
  <c r="V27" i="2" s="1"/>
  <c r="Z27" i="2"/>
  <c r="X28" i="2"/>
  <c r="L28" i="2"/>
  <c r="S28" i="2"/>
  <c r="T28" i="2" s="1"/>
  <c r="J29" i="2"/>
  <c r="M29" i="2"/>
  <c r="N29" i="2" s="1"/>
  <c r="O29" i="2" s="1"/>
  <c r="V30" i="2"/>
  <c r="M34" i="2"/>
  <c r="N34" i="2" s="1"/>
  <c r="O34" i="2" s="1"/>
  <c r="J20" i="2"/>
  <c r="S26" i="2"/>
  <c r="T26" i="2" s="1"/>
  <c r="U26" i="2" s="1"/>
  <c r="X26" i="2"/>
  <c r="S32" i="2"/>
  <c r="T32" i="2" s="1"/>
  <c r="U32" i="2" s="1"/>
  <c r="X32" i="2"/>
  <c r="W23" i="2" l="1"/>
  <c r="I23" i="2" s="1"/>
  <c r="Q27" i="2"/>
  <c r="P34" i="2"/>
  <c r="V14" i="2"/>
  <c r="P29" i="2"/>
  <c r="Q29" i="2" s="1"/>
  <c r="G29" i="2" s="1"/>
  <c r="O17" i="2"/>
  <c r="W12" i="2"/>
  <c r="AA9" i="2"/>
  <c r="AC9" i="2" s="1"/>
  <c r="W14" i="2"/>
  <c r="I14" i="2" s="1"/>
  <c r="AC22" i="2"/>
  <c r="W30" i="2"/>
  <c r="I30" i="2" s="1"/>
  <c r="W13" i="2"/>
  <c r="W25" i="2"/>
  <c r="I25" i="2" s="1"/>
  <c r="Q34" i="2"/>
  <c r="G34" i="2" s="1"/>
  <c r="V8" i="2"/>
  <c r="W8" i="2" s="1"/>
  <c r="I8" i="2" s="1"/>
  <c r="O6" i="1"/>
  <c r="P6" i="1"/>
  <c r="AA25" i="1"/>
  <c r="AB25" i="1"/>
  <c r="V8" i="1"/>
  <c r="U8" i="1"/>
  <c r="W8" i="1" s="1"/>
  <c r="I8" i="1" s="1"/>
  <c r="P17" i="1"/>
  <c r="O17" i="1"/>
  <c r="Q17" i="1" s="1"/>
  <c r="G17" i="1" s="1"/>
  <c r="AB13" i="1"/>
  <c r="AA13" i="1"/>
  <c r="AC13" i="1" s="1"/>
  <c r="K13" i="1" s="1"/>
  <c r="V13" i="1"/>
  <c r="U13" i="1"/>
  <c r="W13" i="1" s="1"/>
  <c r="I13" i="1" s="1"/>
  <c r="AB6" i="1"/>
  <c r="AC6" i="1" s="1"/>
  <c r="K6" i="1" s="1"/>
  <c r="V9" i="1"/>
  <c r="U9" i="1"/>
  <c r="W9" i="1" s="1"/>
  <c r="I9" i="1" s="1"/>
  <c r="Q11" i="1"/>
  <c r="G11" i="1" s="1"/>
  <c r="U6" i="1"/>
  <c r="W6" i="1" s="1"/>
  <c r="I6" i="1" s="1"/>
  <c r="V18" i="1"/>
  <c r="W18" i="1" s="1"/>
  <c r="I18" i="1" s="1"/>
  <c r="AA11" i="1"/>
  <c r="AC11" i="1" s="1"/>
  <c r="K11" i="1" s="1"/>
  <c r="W19" i="1"/>
  <c r="I19" i="1" s="1"/>
  <c r="AC20" i="1"/>
  <c r="K20" i="1" s="1"/>
  <c r="W23" i="1"/>
  <c r="I23" i="1" s="1"/>
  <c r="P23" i="1"/>
  <c r="O23" i="1"/>
  <c r="Q23" i="1" s="1"/>
  <c r="G23" i="1" s="1"/>
  <c r="Q24" i="1"/>
  <c r="G24" i="1" s="1"/>
  <c r="W16" i="1"/>
  <c r="I16" i="1" s="1"/>
  <c r="W11" i="1"/>
  <c r="I11" i="1" s="1"/>
  <c r="V18" i="2"/>
  <c r="U18" i="2"/>
  <c r="O32" i="2"/>
  <c r="P32" i="2"/>
  <c r="K22" i="2"/>
  <c r="O12" i="2"/>
  <c r="Q12" i="2" s="1"/>
  <c r="P12" i="2"/>
  <c r="V33" i="2"/>
  <c r="U33" i="2"/>
  <c r="AB6" i="2"/>
  <c r="AA6" i="2"/>
  <c r="O20" i="2"/>
  <c r="P20" i="2"/>
  <c r="V19" i="2"/>
  <c r="U19" i="2"/>
  <c r="P8" i="2"/>
  <c r="O8" i="2"/>
  <c r="AA13" i="2"/>
  <c r="AB13" i="2"/>
  <c r="V20" i="2"/>
  <c r="U20" i="2"/>
  <c r="V22" i="2"/>
  <c r="U22" i="2"/>
  <c r="V28" i="2"/>
  <c r="U28" i="2"/>
  <c r="V9" i="2"/>
  <c r="U9" i="2"/>
  <c r="AA30" i="2"/>
  <c r="AB30" i="2"/>
  <c r="AA19" i="2"/>
  <c r="AB19" i="2"/>
  <c r="P26" i="2"/>
  <c r="O26" i="2"/>
  <c r="V6" i="2"/>
  <c r="U6" i="2"/>
  <c r="Z26" i="2"/>
  <c r="AB26" i="2" s="1"/>
  <c r="Y26" i="2"/>
  <c r="Y28" i="2"/>
  <c r="Z28" i="2"/>
  <c r="AA28" i="2" s="1"/>
  <c r="AA17" i="2"/>
  <c r="AB17" i="2"/>
  <c r="V16" i="2"/>
  <c r="U16" i="2"/>
  <c r="M33" i="2"/>
  <c r="N33" i="2"/>
  <c r="O33" i="2" s="1"/>
  <c r="P33" i="2"/>
  <c r="M30" i="2"/>
  <c r="N30" i="2"/>
  <c r="O30" i="2" s="1"/>
  <c r="Y23" i="2"/>
  <c r="Z23" i="2" s="1"/>
  <c r="K9" i="2"/>
  <c r="Y34" i="2"/>
  <c r="Z34" i="2"/>
  <c r="AB34" i="2" s="1"/>
  <c r="M25" i="2"/>
  <c r="N25" i="2" s="1"/>
  <c r="M16" i="2"/>
  <c r="N16" i="2" s="1"/>
  <c r="Y10" i="2"/>
  <c r="Z10" i="2" s="1"/>
  <c r="Z11" i="2"/>
  <c r="AA11" i="2" s="1"/>
  <c r="AB11" i="2"/>
  <c r="Y11" i="2"/>
  <c r="Y32" i="2"/>
  <c r="Z32" i="2" s="1"/>
  <c r="AB27" i="2"/>
  <c r="AA27" i="2"/>
  <c r="Y14" i="2"/>
  <c r="Z14" i="2" s="1"/>
  <c r="U15" i="2"/>
  <c r="Z20" i="2"/>
  <c r="AA20" i="2" s="1"/>
  <c r="Y20" i="2"/>
  <c r="I13" i="2"/>
  <c r="U11" i="2"/>
  <c r="M6" i="2"/>
  <c r="N6" i="2" s="1"/>
  <c r="AB22" i="2"/>
  <c r="Y16" i="2"/>
  <c r="Z16" i="2" s="1"/>
  <c r="U29" i="2"/>
  <c r="V26" i="2"/>
  <c r="W26" i="2" s="1"/>
  <c r="I26" i="2" s="1"/>
  <c r="M18" i="2"/>
  <c r="N18" i="2" s="1"/>
  <c r="U17" i="2"/>
  <c r="Y12" i="2"/>
  <c r="Z12" i="2" s="1"/>
  <c r="P22" i="2"/>
  <c r="Q22" i="2" s="1"/>
  <c r="P19" i="2"/>
  <c r="Q19" i="2" s="1"/>
  <c r="G19" i="2" s="1"/>
  <c r="P14" i="2"/>
  <c r="O14" i="2"/>
  <c r="Y33" i="2"/>
  <c r="Z33" i="2" s="1"/>
  <c r="G27" i="2"/>
  <c r="Y8" i="2"/>
  <c r="Z8" i="2" s="1"/>
  <c r="O11" i="2"/>
  <c r="M15" i="2"/>
  <c r="N15" i="2" s="1"/>
  <c r="U10" i="2"/>
  <c r="V32" i="2"/>
  <c r="W32" i="2" s="1"/>
  <c r="I32" i="2" s="1"/>
  <c r="M28" i="2"/>
  <c r="N28" i="2" s="1"/>
  <c r="U27" i="2"/>
  <c r="Y18" i="2"/>
  <c r="Z18" i="2"/>
  <c r="AB18" i="2" s="1"/>
  <c r="M13" i="2"/>
  <c r="N13" i="2" s="1"/>
  <c r="N23" i="2"/>
  <c r="P23" i="2" s="1"/>
  <c r="M23" i="2"/>
  <c r="I12" i="2"/>
  <c r="S34" i="2"/>
  <c r="T34" i="2" s="1"/>
  <c r="Y29" i="2"/>
  <c r="Z29" i="2" s="1"/>
  <c r="M9" i="2"/>
  <c r="N9" i="2" s="1"/>
  <c r="Y15" i="2"/>
  <c r="Z15" i="2" s="1"/>
  <c r="M10" i="2"/>
  <c r="N10" i="2" s="1"/>
  <c r="Y25" i="2"/>
  <c r="Z25" i="2" s="1"/>
  <c r="Q33" i="2" l="1"/>
  <c r="G33" i="2" s="1"/>
  <c r="AB14" i="2"/>
  <c r="AA14" i="2"/>
  <c r="P18" i="2"/>
  <c r="O18" i="2"/>
  <c r="Q18" i="2" s="1"/>
  <c r="G18" i="2" s="1"/>
  <c r="AB25" i="2"/>
  <c r="AA25" i="2"/>
  <c r="O15" i="2"/>
  <c r="P15" i="2"/>
  <c r="V34" i="2"/>
  <c r="U34" i="2"/>
  <c r="AB32" i="2"/>
  <c r="AA32" i="2"/>
  <c r="Q11" i="2"/>
  <c r="G11" i="2" s="1"/>
  <c r="Q14" i="2"/>
  <c r="G14" i="2" s="1"/>
  <c r="W29" i="2"/>
  <c r="I29" i="2" s="1"/>
  <c r="W15" i="2"/>
  <c r="I15" i="2" s="1"/>
  <c r="W6" i="2"/>
  <c r="I6" i="2" s="1"/>
  <c r="I9" i="2"/>
  <c r="W9" i="2"/>
  <c r="W22" i="2"/>
  <c r="I22" i="2" s="1"/>
  <c r="W27" i="2"/>
  <c r="I27" i="2" s="1"/>
  <c r="AC17" i="2"/>
  <c r="K17" i="2" s="1"/>
  <c r="AB28" i="2"/>
  <c r="AC28" i="2" s="1"/>
  <c r="K28" i="2" s="1"/>
  <c r="AC19" i="2"/>
  <c r="AC13" i="2"/>
  <c r="W19" i="2"/>
  <c r="I19" i="2" s="1"/>
  <c r="AC6" i="2"/>
  <c r="K6" i="2" s="1"/>
  <c r="Q32" i="2"/>
  <c r="G22" i="2"/>
  <c r="K30" i="2"/>
  <c r="AC30" i="2"/>
  <c r="W33" i="2"/>
  <c r="I33" i="2" s="1"/>
  <c r="G17" i="2"/>
  <c r="Q17" i="2"/>
  <c r="W10" i="2"/>
  <c r="I10" i="2" s="1"/>
  <c r="I11" i="2"/>
  <c r="W11" i="2"/>
  <c r="AC11" i="2"/>
  <c r="K11" i="2" s="1"/>
  <c r="Q20" i="2"/>
  <c r="G20" i="2" s="1"/>
  <c r="AA18" i="2"/>
  <c r="AC18" i="2" s="1"/>
  <c r="W17" i="2"/>
  <c r="I17" i="2" s="1"/>
  <c r="AC27" i="2"/>
  <c r="W16" i="2"/>
  <c r="I16" i="2" s="1"/>
  <c r="Q26" i="2"/>
  <c r="G26" i="2" s="1"/>
  <c r="W28" i="2"/>
  <c r="I28" i="2" s="1"/>
  <c r="W20" i="2"/>
  <c r="Q8" i="2"/>
  <c r="G8" i="2" s="1"/>
  <c r="W18" i="2"/>
  <c r="AC25" i="1"/>
  <c r="K25" i="1" s="1"/>
  <c r="Q6" i="1"/>
  <c r="G6" i="1" s="1"/>
  <c r="P9" i="2"/>
  <c r="O9" i="2"/>
  <c r="AB33" i="2"/>
  <c r="AA33" i="2"/>
  <c r="O6" i="2"/>
  <c r="P6" i="2"/>
  <c r="O25" i="2"/>
  <c r="P25" i="2"/>
  <c r="AB23" i="2"/>
  <c r="AA23" i="2"/>
  <c r="AB29" i="2"/>
  <c r="AA29" i="2"/>
  <c r="O13" i="2"/>
  <c r="Q13" i="2" s="1"/>
  <c r="P13" i="2"/>
  <c r="AA12" i="2"/>
  <c r="AB12" i="2"/>
  <c r="O10" i="2"/>
  <c r="Q10" i="2" s="1"/>
  <c r="P10" i="2"/>
  <c r="AB8" i="2"/>
  <c r="AA8" i="2"/>
  <c r="AC8" i="2" s="1"/>
  <c r="AA16" i="2"/>
  <c r="AC16" i="2" s="1"/>
  <c r="AB16" i="2"/>
  <c r="AB10" i="2"/>
  <c r="AA10" i="2"/>
  <c r="AC10" i="2" s="1"/>
  <c r="AB15" i="2"/>
  <c r="AA15" i="2"/>
  <c r="O28" i="2"/>
  <c r="P28" i="2"/>
  <c r="O16" i="2"/>
  <c r="Q16" i="2" s="1"/>
  <c r="P16" i="2"/>
  <c r="K18" i="2"/>
  <c r="O23" i="2"/>
  <c r="AA34" i="2"/>
  <c r="P30" i="2"/>
  <c r="AA26" i="2"/>
  <c r="AB20" i="2"/>
  <c r="K19" i="2"/>
  <c r="K13" i="2"/>
  <c r="G32" i="2"/>
  <c r="K27" i="2"/>
  <c r="I20" i="2"/>
  <c r="G12" i="2"/>
  <c r="I18" i="2"/>
  <c r="Q6" i="2" l="1"/>
  <c r="G6" i="2" s="1"/>
  <c r="K14" i="2"/>
  <c r="AC14" i="2"/>
  <c r="AC34" i="2"/>
  <c r="K34" i="2" s="1"/>
  <c r="K29" i="2"/>
  <c r="AC29" i="2"/>
  <c r="AC33" i="2"/>
  <c r="K33" i="2" s="1"/>
  <c r="G23" i="2"/>
  <c r="Q23" i="2"/>
  <c r="Q28" i="2"/>
  <c r="G28" i="2" s="1"/>
  <c r="Q25" i="2"/>
  <c r="Q15" i="2"/>
  <c r="G15" i="2" s="1"/>
  <c r="K20" i="2"/>
  <c r="AC20" i="2"/>
  <c r="AC32" i="2"/>
  <c r="K32" i="2" s="1"/>
  <c r="K26" i="2"/>
  <c r="AC26" i="2"/>
  <c r="AC12" i="2"/>
  <c r="K12" i="2" s="1"/>
  <c r="K15" i="2"/>
  <c r="AC15" i="2"/>
  <c r="AC23" i="2"/>
  <c r="K23" i="2" s="1"/>
  <c r="Q9" i="2"/>
  <c r="G9" i="2" s="1"/>
  <c r="Q30" i="2"/>
  <c r="G30" i="2" s="1"/>
  <c r="W34" i="2"/>
  <c r="I34" i="2" s="1"/>
  <c r="AC25" i="2"/>
  <c r="K25" i="2" s="1"/>
  <c r="G25" i="2"/>
  <c r="G16" i="2"/>
  <c r="K16" i="2"/>
  <c r="G10" i="2"/>
  <c r="K10" i="2"/>
  <c r="K8" i="2"/>
  <c r="G13" i="2"/>
</calcChain>
</file>

<file path=xl/sharedStrings.xml><?xml version="1.0" encoding="utf-8"?>
<sst xmlns="http://schemas.openxmlformats.org/spreadsheetml/2006/main" count="149" uniqueCount="86">
  <si>
    <t>Total Denver County</t>
  </si>
  <si>
    <t>p (%Overweight)</t>
  </si>
  <si>
    <t>q 
(1%Overweight)</t>
  </si>
  <si>
    <t>SD sample</t>
  </si>
  <si>
    <t>% Overweight LCL</t>
  </si>
  <si>
    <t>% Overweight UCL</t>
  </si>
  <si>
    <t>Uncorrected 95% CI Percent Overweight</t>
  </si>
  <si>
    <t>p (%Obese)</t>
  </si>
  <si>
    <t>q (1-%Obese)</t>
  </si>
  <si>
    <t>% Obese LCL</t>
  </si>
  <si>
    <t>% Obese UCL</t>
  </si>
  <si>
    <t>Uncorrected 95% CI Percent Obese</t>
  </si>
  <si>
    <t>p (%Overweight or Obese)</t>
  </si>
  <si>
    <t>q 
(1-%Overweight or Obese)</t>
  </si>
  <si>
    <t>%Overweight or Obese LCL</t>
  </si>
  <si>
    <t>%Overweight or Obese UCL</t>
  </si>
  <si>
    <t>Uncorrected 95% CI Percent Overweight or Obese</t>
  </si>
  <si>
    <t>N</t>
  </si>
  <si>
    <t>%</t>
  </si>
  <si>
    <t>15-17 yrs</t>
  </si>
  <si>
    <t>N/A</t>
  </si>
  <si>
    <t>Comments:</t>
  </si>
  <si>
    <t xml:space="preserve">This data table displays the percentage of children and youth 2-17 years of age with overweight and obesity, by age, gender, race, and ethnicity based upon body mass index (BMI) measurements contributed to the Colorado BMI Monitoring System from multiple health care organizations. BMI was calculated from height and weight and plotted on the Centers for Disease Control and Prevention (CDC) male or female BMI-for-age growth chart to determine a percentile. It is important to note that, because of inherent limitations in the data available, the estimates provided here may not be representative of overweight and obesity in the population. </t>
  </si>
  <si>
    <t>This data table was prepared by the Center for Health and Environmental Data, Colorado Department of Public Health and Environment; and the Institute for Health Research, Kaiser Permanente Colorado. Funding for the project was provided by The Colorado Health Foundation and Kaiser Permanente Colorado Community Benefit.</t>
  </si>
  <si>
    <t>Footnotes:</t>
  </si>
  <si>
    <t>5-9 yrs</t>
  </si>
  <si>
    <t>10-14 yrs</t>
  </si>
  <si>
    <t>Colorado BMI Monitoring System</t>
  </si>
  <si>
    <t>BMI for Denver County, Children and Youth 2-17 years (2012-2014)</t>
  </si>
  <si>
    <t>Gender</t>
  </si>
  <si>
    <t>Race</t>
  </si>
  <si>
    <t>Hispanic Origin</t>
  </si>
  <si>
    <t>Age</t>
  </si>
  <si>
    <r>
      <t>Population from US Census              (2010-2014 average)</t>
    </r>
    <r>
      <rPr>
        <b/>
        <vertAlign val="superscript"/>
        <sz val="12"/>
        <color indexed="8"/>
        <rFont val="Arial"/>
        <family val="2"/>
      </rPr>
      <t>a</t>
    </r>
  </si>
  <si>
    <t>Total 2-17 yrs</t>
  </si>
  <si>
    <t xml:space="preserve">2-4 yrs </t>
  </si>
  <si>
    <t>Male</t>
  </si>
  <si>
    <t>Female</t>
  </si>
  <si>
    <t>White</t>
  </si>
  <si>
    <t>Black/African American</t>
  </si>
  <si>
    <t>Asian/Pacific Islander</t>
  </si>
  <si>
    <t>American Indian</t>
  </si>
  <si>
    <t>Other or multiple race</t>
  </si>
  <si>
    <t>Unknown Race</t>
  </si>
  <si>
    <t>Hispanic</t>
  </si>
  <si>
    <t>Non-Hispanic</t>
  </si>
  <si>
    <t xml:space="preserve">Unknown Hispanic Origin </t>
  </si>
  <si>
    <r>
      <rPr>
        <vertAlign val="superscript"/>
        <sz val="12"/>
        <color indexed="8"/>
        <rFont val="Arial"/>
        <family val="2"/>
      </rPr>
      <t xml:space="preserve">c </t>
    </r>
    <r>
      <rPr>
        <sz val="12"/>
        <color indexed="8"/>
        <rFont val="Arial"/>
        <family val="2"/>
      </rPr>
      <t>Overweight was defined as a BMI at the 85th percentile to &lt;95th percentile. The percentage with overweight was calculated for each category by dividing the number of children and youth with a BMI at the 85th percentile to &lt;95th percentile by the total number of valid BMI measurements available in that category.</t>
    </r>
  </si>
  <si>
    <r>
      <rPr>
        <vertAlign val="superscript"/>
        <sz val="12"/>
        <color indexed="8"/>
        <rFont val="Arial"/>
        <family val="2"/>
      </rPr>
      <t>d</t>
    </r>
    <r>
      <rPr>
        <sz val="12"/>
        <color indexed="8"/>
        <rFont val="Arial"/>
        <family val="2"/>
      </rPr>
      <t xml:space="preserve"> Obesity was defined as a BMI at the 95th percentile or higher. The percentage with obesity was calculated for each category by dividing the number of children and youth with a BMI at the 95th percentile or higher by the total number of valid BMI measurements available in that category.</t>
    </r>
  </si>
  <si>
    <r>
      <rPr>
        <vertAlign val="superscript"/>
        <sz val="12"/>
        <color indexed="8"/>
        <rFont val="Arial"/>
        <family val="2"/>
      </rPr>
      <t xml:space="preserve">e </t>
    </r>
    <r>
      <rPr>
        <sz val="12"/>
        <color indexed="8"/>
        <rFont val="Arial"/>
        <family val="2"/>
      </rPr>
      <t>Overweight and obesity were defined as a BMI at the 85th percentile or higher. The percentage with overweight and obesity was calculated for each category by dividing the number of children and youth with a BMI at the 85th percentile or higher by the total number of valid BMI measurements available in that category.</t>
    </r>
  </si>
  <si>
    <r>
      <rPr>
        <vertAlign val="superscript"/>
        <sz val="12"/>
        <color indexed="8"/>
        <rFont val="Arial"/>
        <family val="2"/>
      </rPr>
      <t>f</t>
    </r>
    <r>
      <rPr>
        <sz val="12"/>
        <color indexed="8"/>
        <rFont val="Arial"/>
        <family val="2"/>
      </rPr>
      <t xml:space="preserve"> 95% confidence intervals were calculated for each prevalence estimate assuming a normal distribution around a median value.</t>
    </r>
  </si>
  <si>
    <r>
      <t xml:space="preserve"> b </t>
    </r>
    <r>
      <rPr>
        <sz val="12"/>
        <color indexed="8"/>
        <rFont val="Arial"/>
        <family val="2"/>
      </rPr>
      <t xml:space="preserve">Demographic categories were designated as having Not Enough Information (NEI) for display if: 1) the total population was fewer than 50 individuals; or 2) fewer than 50 valid BMI measurements were available; or 3) coverage was less than 20% of the population 2-17 years of age. For this data table no categories met criteria for NEI. </t>
    </r>
  </si>
  <si>
    <r>
      <t xml:space="preserve">a </t>
    </r>
    <r>
      <rPr>
        <sz val="12"/>
        <color indexed="8"/>
        <rFont val="Arial"/>
        <family val="2"/>
      </rPr>
      <t xml:space="preserve">Population estimates include 0 and 1 year olds, however 0 and 1 year olds are excluded from the BMI Monitoring System.  Additionally, population estimates
do not include an 'Unknown' category for race or hispanic origin. </t>
    </r>
  </si>
  <si>
    <r>
      <rPr>
        <b/>
        <vertAlign val="superscript"/>
        <sz val="12"/>
        <color indexed="8"/>
        <rFont val="Arial"/>
        <family val="2"/>
      </rPr>
      <t xml:space="preserve"> </t>
    </r>
    <r>
      <rPr>
        <b/>
        <sz val="12"/>
        <color indexed="8"/>
        <rFont val="Arial"/>
        <family val="2"/>
      </rPr>
      <t xml:space="preserve">Number and percent with valid BMI in BMI Monitoring System </t>
    </r>
    <r>
      <rPr>
        <b/>
        <vertAlign val="superscript"/>
        <sz val="12"/>
        <color indexed="8"/>
        <rFont val="Arial"/>
        <family val="2"/>
      </rPr>
      <t>b</t>
    </r>
  </si>
  <si>
    <r>
      <rPr>
        <b/>
        <vertAlign val="superscript"/>
        <sz val="12"/>
        <color indexed="8"/>
        <rFont val="Arial"/>
        <family val="2"/>
      </rPr>
      <t xml:space="preserve"> </t>
    </r>
    <r>
      <rPr>
        <b/>
        <sz val="12"/>
        <color indexed="8"/>
        <rFont val="Arial"/>
        <family val="2"/>
      </rPr>
      <t xml:space="preserve">Percent with overweight 
(BMI ≥ 85th to &lt; 95th percentile) </t>
    </r>
    <r>
      <rPr>
        <b/>
        <vertAlign val="superscript"/>
        <sz val="12"/>
        <color indexed="8"/>
        <rFont val="Arial"/>
        <family val="2"/>
      </rPr>
      <t>c</t>
    </r>
    <r>
      <rPr>
        <b/>
        <sz val="12"/>
        <color indexed="8"/>
        <rFont val="Arial"/>
        <family val="2"/>
      </rPr>
      <t xml:space="preserve"> </t>
    </r>
  </si>
  <si>
    <r>
      <rPr>
        <b/>
        <vertAlign val="superscript"/>
        <sz val="12"/>
        <color indexed="8"/>
        <rFont val="Arial"/>
        <family val="2"/>
      </rPr>
      <t xml:space="preserve"> </t>
    </r>
    <r>
      <rPr>
        <b/>
        <sz val="12"/>
        <color indexed="8"/>
        <rFont val="Arial"/>
        <family val="2"/>
      </rPr>
      <t xml:space="preserve">95% confidence interval for percent with overweight </t>
    </r>
    <r>
      <rPr>
        <b/>
        <vertAlign val="superscript"/>
        <sz val="12"/>
        <color indexed="8"/>
        <rFont val="Arial"/>
        <family val="2"/>
      </rPr>
      <t>f</t>
    </r>
  </si>
  <si>
    <r>
      <t xml:space="preserve">95% confidence interval for percent with obesity </t>
    </r>
    <r>
      <rPr>
        <b/>
        <vertAlign val="superscript"/>
        <sz val="12"/>
        <color indexed="8"/>
        <rFont val="Arial"/>
        <family val="2"/>
      </rPr>
      <t>f</t>
    </r>
    <r>
      <rPr>
        <b/>
        <sz val="12"/>
        <color indexed="8"/>
        <rFont val="Arial"/>
        <family val="2"/>
      </rPr>
      <t xml:space="preserve"> </t>
    </r>
  </si>
  <si>
    <r>
      <t xml:space="preserve"> 95% confidence interval for percent with overweight and obesity </t>
    </r>
    <r>
      <rPr>
        <b/>
        <vertAlign val="superscript"/>
        <sz val="12"/>
        <color indexed="8"/>
        <rFont val="Arial"/>
        <family val="2"/>
      </rPr>
      <t>f</t>
    </r>
    <r>
      <rPr>
        <b/>
        <sz val="12"/>
        <color indexed="8"/>
        <rFont val="Arial"/>
        <family val="2"/>
      </rPr>
      <t xml:space="preserve"> </t>
    </r>
  </si>
  <si>
    <r>
      <t xml:space="preserve">Percent with overweight and obesity (BMI ≥  85th percentile) </t>
    </r>
    <r>
      <rPr>
        <b/>
        <vertAlign val="superscript"/>
        <sz val="12"/>
        <color indexed="8"/>
        <rFont val="Arial"/>
        <family val="2"/>
      </rPr>
      <t>e</t>
    </r>
  </si>
  <si>
    <r>
      <t xml:space="preserve">Percent with obesity 
(BMI ≥  95th percentile) </t>
    </r>
    <r>
      <rPr>
        <b/>
        <vertAlign val="superscript"/>
        <sz val="12"/>
        <color indexed="8"/>
        <rFont val="Arial"/>
        <family val="2"/>
      </rPr>
      <t>d</t>
    </r>
    <r>
      <rPr>
        <b/>
        <sz val="12"/>
        <color indexed="8"/>
        <rFont val="Arial"/>
        <family val="2"/>
      </rPr>
      <t xml:space="preserve">
</t>
    </r>
  </si>
  <si>
    <t>BMI for Denver County, Adults 18+ years (2012-2014)</t>
  </si>
  <si>
    <t>Population from US Census              (2010-2014 average)</t>
  </si>
  <si>
    <r>
      <rPr>
        <b/>
        <vertAlign val="superscript"/>
        <sz val="12"/>
        <color indexed="8"/>
        <rFont val="Arial"/>
        <family val="2"/>
      </rPr>
      <t xml:space="preserve"> </t>
    </r>
    <r>
      <rPr>
        <b/>
        <sz val="12"/>
        <color indexed="8"/>
        <rFont val="Arial"/>
        <family val="2"/>
      </rPr>
      <t>Number and percent with valid BMI in BMI Monitoring System</t>
    </r>
    <r>
      <rPr>
        <b/>
        <vertAlign val="superscript"/>
        <sz val="12"/>
        <color indexed="8"/>
        <rFont val="Arial"/>
        <family val="2"/>
      </rPr>
      <t>a</t>
    </r>
    <r>
      <rPr>
        <b/>
        <sz val="12"/>
        <color indexed="8"/>
        <rFont val="Arial"/>
        <family val="2"/>
      </rPr>
      <t xml:space="preserve"> </t>
    </r>
  </si>
  <si>
    <r>
      <rPr>
        <b/>
        <vertAlign val="superscript"/>
        <sz val="12"/>
        <color indexed="8"/>
        <rFont val="Arial"/>
        <family val="2"/>
      </rPr>
      <t xml:space="preserve"> </t>
    </r>
    <r>
      <rPr>
        <b/>
        <sz val="12"/>
        <color indexed="8"/>
        <rFont val="Arial"/>
        <family val="2"/>
      </rPr>
      <t xml:space="preserve">Percent with overweight 
(25 </t>
    </r>
    <r>
      <rPr>
        <b/>
        <sz val="12"/>
        <color indexed="8"/>
        <rFont val="Calibri"/>
        <family val="2"/>
      </rPr>
      <t>≤</t>
    </r>
    <r>
      <rPr>
        <b/>
        <sz val="12"/>
        <color indexed="8"/>
        <rFont val="Arial"/>
        <family val="2"/>
      </rPr>
      <t xml:space="preserve"> BMI &lt; 30)</t>
    </r>
    <r>
      <rPr>
        <b/>
        <vertAlign val="superscript"/>
        <sz val="12"/>
        <color indexed="8"/>
        <rFont val="Arial"/>
        <family val="2"/>
      </rPr>
      <t>b</t>
    </r>
    <r>
      <rPr>
        <b/>
        <sz val="12"/>
        <color indexed="8"/>
        <rFont val="Arial"/>
        <family val="2"/>
      </rPr>
      <t xml:space="preserve"> </t>
    </r>
  </si>
  <si>
    <r>
      <rPr>
        <b/>
        <vertAlign val="superscript"/>
        <sz val="12"/>
        <color indexed="8"/>
        <rFont val="Arial"/>
        <family val="2"/>
      </rPr>
      <t xml:space="preserve"> </t>
    </r>
    <r>
      <rPr>
        <b/>
        <sz val="12"/>
        <color indexed="8"/>
        <rFont val="Arial"/>
        <family val="2"/>
      </rPr>
      <t xml:space="preserve">95% confidence interval for percent with overweight </t>
    </r>
    <r>
      <rPr>
        <b/>
        <vertAlign val="superscript"/>
        <sz val="12"/>
        <color indexed="8"/>
        <rFont val="Arial"/>
        <family val="2"/>
      </rPr>
      <t>e</t>
    </r>
  </si>
  <si>
    <r>
      <t>Percent with obesity 
(BMI ≥  30)</t>
    </r>
    <r>
      <rPr>
        <b/>
        <vertAlign val="superscript"/>
        <sz val="12"/>
        <color indexed="8"/>
        <rFont val="Arial"/>
        <family val="2"/>
      </rPr>
      <t>c</t>
    </r>
    <r>
      <rPr>
        <b/>
        <sz val="12"/>
        <color indexed="8"/>
        <rFont val="Arial"/>
        <family val="2"/>
      </rPr>
      <t xml:space="preserve"> 
</t>
    </r>
  </si>
  <si>
    <r>
      <t xml:space="preserve">95% confidence interval for percent with obesity </t>
    </r>
    <r>
      <rPr>
        <b/>
        <vertAlign val="superscript"/>
        <sz val="12"/>
        <color indexed="8"/>
        <rFont val="Arial"/>
        <family val="2"/>
      </rPr>
      <t>e</t>
    </r>
  </si>
  <si>
    <r>
      <t>Percent with overweight and obesity (BMI ≥  25)</t>
    </r>
    <r>
      <rPr>
        <b/>
        <vertAlign val="superscript"/>
        <sz val="12"/>
        <color indexed="8"/>
        <rFont val="Arial"/>
        <family val="2"/>
      </rPr>
      <t>d</t>
    </r>
    <r>
      <rPr>
        <b/>
        <sz val="12"/>
        <color indexed="8"/>
        <rFont val="Arial"/>
        <family val="2"/>
      </rPr>
      <t xml:space="preserve"> </t>
    </r>
  </si>
  <si>
    <r>
      <t xml:space="preserve"> 95% confidence interval for percent with overweight and obesity </t>
    </r>
    <r>
      <rPr>
        <b/>
        <vertAlign val="superscript"/>
        <sz val="12"/>
        <color indexed="8"/>
        <rFont val="Arial"/>
        <family val="2"/>
      </rPr>
      <t>e</t>
    </r>
  </si>
  <si>
    <t>Total 18+ yrs</t>
  </si>
  <si>
    <t>18-24 yrs</t>
  </si>
  <si>
    <t>25-34 yrs</t>
  </si>
  <si>
    <t>35-44 yrs</t>
  </si>
  <si>
    <t>45-54 yrs</t>
  </si>
  <si>
    <t>55-64 yrs</t>
  </si>
  <si>
    <t>65+ yrs</t>
  </si>
  <si>
    <t xml:space="preserve">Gender </t>
  </si>
  <si>
    <t>Unknown Race*</t>
  </si>
  <si>
    <t>Unknown Hispanic Origin*</t>
  </si>
  <si>
    <t xml:space="preserve">This data table displays the percentage of adults 18 years and older with overweight and obesity, by age, gender, race, and ethnicity based upon body mass index (BMI) measurements contributed to the Colorado BMI Monitoring System from multiple health care organizations. BMI was calculated from height and weight. It is important to note that, because of inherent limitations in the data available, the estimates provided here may not be representative of overweight and obesity in the population. </t>
  </si>
  <si>
    <t xml:space="preserve">* Population estimates do not include an 'Unknown' category for race or hispanic origin. </t>
  </si>
  <si>
    <r>
      <t>a</t>
    </r>
    <r>
      <rPr>
        <sz val="12"/>
        <color indexed="8"/>
        <rFont val="Arial"/>
        <family val="2"/>
      </rPr>
      <t xml:space="preserve">  Demographic categories were designated as having Not Enough Information (NEI) for display if: 1) the total population was fewer than 50 individuals; or 2) fewer than 50 valid BMI measurements were available; or 3) coverage was less than 10% of the adult population 18 years and older. For this data table no categories met criteria for NEI. </t>
    </r>
  </si>
  <si>
    <r>
      <t>b</t>
    </r>
    <r>
      <rPr>
        <sz val="12"/>
        <color indexed="8"/>
        <rFont val="Arial"/>
        <family val="2"/>
      </rPr>
      <t xml:space="preserve"> Overweight was defined as a BMI of 25 kilograms per meter squared (kg/m</t>
    </r>
    <r>
      <rPr>
        <vertAlign val="superscript"/>
        <sz val="12"/>
        <color indexed="8"/>
        <rFont val="Arial"/>
        <family val="2"/>
      </rPr>
      <t>2</t>
    </r>
    <r>
      <rPr>
        <sz val="12"/>
        <color indexed="8"/>
        <rFont val="Arial"/>
        <family val="2"/>
      </rPr>
      <t>) to &lt;30 kg/m</t>
    </r>
    <r>
      <rPr>
        <vertAlign val="superscript"/>
        <sz val="12"/>
        <color indexed="8"/>
        <rFont val="Arial"/>
        <family val="2"/>
      </rPr>
      <t>2</t>
    </r>
    <r>
      <rPr>
        <sz val="12"/>
        <color indexed="8"/>
        <rFont val="Arial"/>
        <family val="2"/>
      </rPr>
      <t>. The percentage with overweight was calculated for each category by dividing the number of adults with a BMI of 25 kg/m</t>
    </r>
    <r>
      <rPr>
        <vertAlign val="superscript"/>
        <sz val="12"/>
        <color indexed="8"/>
        <rFont val="Arial"/>
        <family val="2"/>
      </rPr>
      <t>2</t>
    </r>
    <r>
      <rPr>
        <sz val="12"/>
        <color indexed="8"/>
        <rFont val="Arial"/>
        <family val="2"/>
      </rPr>
      <t xml:space="preserve"> to &lt;30 kg/m</t>
    </r>
    <r>
      <rPr>
        <vertAlign val="superscript"/>
        <sz val="12"/>
        <color indexed="8"/>
        <rFont val="Arial"/>
        <family val="2"/>
      </rPr>
      <t xml:space="preserve">2 </t>
    </r>
    <r>
      <rPr>
        <sz val="12"/>
        <color indexed="8"/>
        <rFont val="Arial"/>
        <family val="2"/>
      </rPr>
      <t xml:space="preserve">by the total number of valid BMI measurements available in that category. </t>
    </r>
  </si>
  <si>
    <r>
      <t>c</t>
    </r>
    <r>
      <rPr>
        <sz val="12"/>
        <color indexed="8"/>
        <rFont val="Arial"/>
        <family val="2"/>
      </rPr>
      <t xml:space="preserve"> Obesity was defined as a BMI of 30 kg/m</t>
    </r>
    <r>
      <rPr>
        <vertAlign val="superscript"/>
        <sz val="12"/>
        <color indexed="8"/>
        <rFont val="Arial"/>
        <family val="2"/>
      </rPr>
      <t xml:space="preserve">2 </t>
    </r>
    <r>
      <rPr>
        <sz val="12"/>
        <color indexed="8"/>
        <rFont val="Arial"/>
        <family val="2"/>
      </rPr>
      <t>or greater. The percentage with obesity was calculated for each category by dividing the number of adults with a BMI of 30 kg/m</t>
    </r>
    <r>
      <rPr>
        <vertAlign val="superscript"/>
        <sz val="12"/>
        <color indexed="8"/>
        <rFont val="Arial"/>
        <family val="2"/>
      </rPr>
      <t xml:space="preserve">2 </t>
    </r>
    <r>
      <rPr>
        <sz val="12"/>
        <color indexed="8"/>
        <rFont val="Arial"/>
        <family val="2"/>
      </rPr>
      <t>or greater by the total number of valid BMI measurements available in that category.</t>
    </r>
  </si>
  <si>
    <r>
      <t>d</t>
    </r>
    <r>
      <rPr>
        <sz val="12"/>
        <color indexed="8"/>
        <rFont val="Arial"/>
        <family val="2"/>
      </rPr>
      <t xml:space="preserve"> Overweight and obesity were defined as a BMI of 25 kg/m</t>
    </r>
    <r>
      <rPr>
        <vertAlign val="superscript"/>
        <sz val="12"/>
        <color indexed="8"/>
        <rFont val="Arial"/>
        <family val="2"/>
      </rPr>
      <t xml:space="preserve">2 </t>
    </r>
    <r>
      <rPr>
        <sz val="12"/>
        <color indexed="8"/>
        <rFont val="Arial"/>
        <family val="2"/>
      </rPr>
      <t>or greater. The percentage with overweight and obesity was calculated for each category  by dividing the number of adults with a BMI of 25 kg/m</t>
    </r>
    <r>
      <rPr>
        <vertAlign val="superscript"/>
        <sz val="12"/>
        <color indexed="8"/>
        <rFont val="Arial"/>
        <family val="2"/>
      </rPr>
      <t xml:space="preserve">2 </t>
    </r>
    <r>
      <rPr>
        <sz val="12"/>
        <color indexed="8"/>
        <rFont val="Arial"/>
        <family val="2"/>
      </rPr>
      <t>or greater by the total number of valid BMI measurements available in that category.</t>
    </r>
  </si>
  <si>
    <r>
      <rPr>
        <vertAlign val="superscript"/>
        <sz val="12"/>
        <color indexed="8"/>
        <rFont val="Arial"/>
        <family val="2"/>
      </rPr>
      <t>e</t>
    </r>
    <r>
      <rPr>
        <sz val="12"/>
        <color indexed="8"/>
        <rFont val="Arial"/>
        <family val="2"/>
      </rPr>
      <t xml:space="preserve"> 95% confidence intervals were calculated for each prevalence estimate assuming a normal distribution around a median value.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</si>
</sst>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9" formatCode="0.0"/>
    <numFmt numFmtId="170" formatCode="0.0%"/>
  </numFmts>
  <fonts count="17" x14ac:knownFonts="1">
    <font>
      <sz val="11"/>
      <color theme="1"/>
      <name val="Calibri"/>
      <family val="2"/>
      <scheme val="minor"/>
    </font>
    <font>
      <sz val="12"/>
      <color indexed="8"/>
      <name val="Arial"/>
      <family val="2"/>
    </font>
    <font>
      <b/>
      <sz val="12"/>
      <color indexed="8"/>
      <name val="Arial"/>
      <family val="2"/>
    </font>
    <font>
      <b/>
      <vertAlign val="superscript"/>
      <sz val="12"/>
      <color indexed="8"/>
      <name val="Arial"/>
      <family val="2"/>
    </font>
    <font>
      <sz val="12"/>
      <name val="Arial"/>
      <family val="2"/>
    </font>
    <font>
      <vertAlign val="superscript"/>
      <sz val="12"/>
      <color indexed="8"/>
      <name val="Arial"/>
      <family val="2"/>
    </font>
    <font>
      <i/>
      <sz val="12"/>
      <name val="Arial"/>
      <family val="2"/>
    </font>
    <font>
      <sz val="12"/>
      <color indexed="8"/>
      <name val="Arial"/>
      <family val="2"/>
    </font>
    <font>
      <b/>
      <vertAlign val="superscript"/>
      <sz val="12"/>
      <color indexed="8"/>
      <name val="Arial"/>
      <family val="2"/>
    </font>
    <font>
      <sz val="11"/>
      <color theme="1"/>
      <name val="Calibri"/>
      <family val="2"/>
      <scheme val="minor"/>
    </font>
    <font>
      <b/>
      <sz val="16"/>
      <color theme="1"/>
      <name val="Arial"/>
      <family val="2"/>
    </font>
    <font>
      <sz val="12"/>
      <color theme="1"/>
      <name val="Arial"/>
      <family val="2"/>
    </font>
    <font>
      <b/>
      <sz val="12"/>
      <color theme="1"/>
      <name val="Arial"/>
      <family val="2"/>
    </font>
    <font>
      <b/>
      <u/>
      <sz val="12"/>
      <color theme="1"/>
      <name val="Arial"/>
      <family val="2"/>
    </font>
    <font>
      <i/>
      <sz val="12"/>
      <color theme="1"/>
      <name val="Arial"/>
      <family val="2"/>
    </font>
    <font>
      <vertAlign val="superscript"/>
      <sz val="12"/>
      <color theme="1"/>
      <name val="Arial"/>
      <family val="2"/>
    </font>
    <font>
      <b/>
      <sz val="12"/>
      <color indexed="8"/>
      <name val="Calibri"/>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9" fontId="9" fillId="0" borderId="0" applyFont="0" applyFill="0" applyBorder="0" applyAlignment="0" applyProtection="0"/>
  </cellStyleXfs>
  <cellXfs count="119">
    <xf numFmtId="0" fontId="0" fillId="0" borderId="0" xfId="0"/>
    <xf numFmtId="0" fontId="10" fillId="0" borderId="0" xfId="0" applyFont="1" applyAlignment="1" applyProtection="1">
      <alignment horizontal="left" vertical="top"/>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11" fillId="0" borderId="0" xfId="0" applyFont="1"/>
    <xf numFmtId="0" fontId="12" fillId="0" borderId="1" xfId="0" applyFont="1" applyBorder="1" applyAlignment="1">
      <alignment horizontal="center" vertical="top" wrapText="1"/>
    </xf>
    <xf numFmtId="0" fontId="11" fillId="0" borderId="1" xfId="0" applyFont="1" applyBorder="1" applyAlignment="1">
      <alignment horizontal="center" wrapText="1"/>
    </xf>
    <xf numFmtId="0" fontId="11" fillId="0" borderId="1" xfId="0" applyFont="1" applyBorder="1" applyAlignment="1">
      <alignment horizontal="center"/>
    </xf>
    <xf numFmtId="0" fontId="11" fillId="0" borderId="2" xfId="0" applyFont="1" applyBorder="1" applyAlignment="1">
      <alignment horizontal="center"/>
    </xf>
    <xf numFmtId="10" fontId="11" fillId="0" borderId="1" xfId="0" applyNumberFormat="1" applyFont="1" applyBorder="1" applyAlignment="1" applyProtection="1">
      <alignment horizontal="center" vertical="top" wrapText="1"/>
      <protection locked="0" hidden="1"/>
    </xf>
    <xf numFmtId="10" fontId="11" fillId="0" borderId="1" xfId="0" applyNumberFormat="1" applyFont="1" applyBorder="1" applyAlignment="1" applyProtection="1">
      <alignment horizontal="center"/>
      <protection locked="0" hidden="1"/>
    </xf>
    <xf numFmtId="164" fontId="11" fillId="0" borderId="1" xfId="0" applyNumberFormat="1" applyFont="1" applyBorder="1" applyAlignment="1">
      <alignment horizontal="center"/>
    </xf>
    <xf numFmtId="10" fontId="11" fillId="0" borderId="1" xfId="1" applyNumberFormat="1" applyFont="1" applyBorder="1" applyAlignment="1">
      <alignment horizontal="center"/>
    </xf>
    <xf numFmtId="0" fontId="12" fillId="0" borderId="0" xfId="0" applyFont="1" applyBorder="1" applyAlignment="1" applyProtection="1">
      <alignment horizontal="center" vertical="top" wrapText="1"/>
      <protection locked="0" hidden="1"/>
    </xf>
    <xf numFmtId="3" fontId="11" fillId="0" borderId="0" xfId="0" applyNumberFormat="1" applyFont="1" applyBorder="1" applyAlignment="1" applyProtection="1">
      <alignment vertical="top" wrapText="1"/>
      <protection locked="0" hidden="1"/>
    </xf>
    <xf numFmtId="0" fontId="11" fillId="0" borderId="0" xfId="0" applyFont="1" applyBorder="1" applyAlignment="1" applyProtection="1">
      <alignment vertical="top" wrapText="1"/>
      <protection locked="0" hidden="1"/>
    </xf>
    <xf numFmtId="10" fontId="11" fillId="0" borderId="0" xfId="0" applyNumberFormat="1" applyFont="1" applyBorder="1" applyAlignment="1" applyProtection="1">
      <alignment horizontal="center" vertical="top" wrapText="1"/>
      <protection locked="0" hidden="1"/>
    </xf>
    <xf numFmtId="10" fontId="11" fillId="0" borderId="0" xfId="0" applyNumberFormat="1" applyFont="1" applyAlignment="1" applyProtection="1">
      <alignment horizontal="center"/>
      <protection locked="0" hidden="1"/>
    </xf>
    <xf numFmtId="0" fontId="11" fillId="0" borderId="0" xfId="0" applyFont="1" applyBorder="1" applyAlignment="1">
      <alignment horizontal="center"/>
    </xf>
    <xf numFmtId="164" fontId="11" fillId="0" borderId="0" xfId="0" applyNumberFormat="1" applyFont="1" applyBorder="1" applyAlignment="1">
      <alignment horizontal="center"/>
    </xf>
    <xf numFmtId="10" fontId="11" fillId="0" borderId="0" xfId="1" applyNumberFormat="1" applyFont="1" applyBorder="1" applyAlignment="1">
      <alignment horizontal="center"/>
    </xf>
    <xf numFmtId="3" fontId="11" fillId="0" borderId="1" xfId="0" applyNumberFormat="1" applyFont="1" applyBorder="1" applyAlignment="1" applyProtection="1">
      <alignment horizontal="center" vertical="top" wrapText="1"/>
      <protection locked="0" hidden="1"/>
    </xf>
    <xf numFmtId="169" fontId="11" fillId="0" borderId="1" xfId="0" applyNumberFormat="1" applyFont="1" applyBorder="1" applyAlignment="1" applyProtection="1">
      <alignment horizontal="center"/>
      <protection locked="0" hidden="1"/>
    </xf>
    <xf numFmtId="0" fontId="11" fillId="0" borderId="0" xfId="0" applyFont="1" applyAlignment="1" applyProtection="1">
      <alignment horizontal="center"/>
    </xf>
    <xf numFmtId="0" fontId="11" fillId="0" borderId="0" xfId="0" applyFont="1" applyBorder="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Border="1" applyAlignment="1" applyProtection="1">
      <alignment horizontal="left" vertical="top" wrapText="1"/>
      <protection hidden="1"/>
    </xf>
    <xf numFmtId="0" fontId="11" fillId="0" borderId="0" xfId="0" applyFont="1" applyBorder="1" applyAlignment="1" applyProtection="1">
      <alignment horizontal="left" vertical="top"/>
      <protection hidden="1"/>
    </xf>
    <xf numFmtId="0" fontId="13" fillId="0" borderId="0" xfId="0" applyFont="1" applyBorder="1" applyAlignment="1" applyProtection="1">
      <alignment horizontal="left" vertical="top"/>
      <protection hidden="1"/>
    </xf>
    <xf numFmtId="0" fontId="11" fillId="0" borderId="0" xfId="0" applyFont="1" applyAlignment="1" applyProtection="1">
      <alignment horizontal="left" wrapText="1"/>
      <protection hidden="1"/>
    </xf>
    <xf numFmtId="0" fontId="11" fillId="0" borderId="0" xfId="0" applyFont="1" applyAlignment="1" applyProtection="1">
      <alignment horizontal="left"/>
      <protection hidden="1"/>
    </xf>
    <xf numFmtId="0" fontId="11" fillId="0" borderId="0" xfId="0" applyFont="1" applyAlignment="1" applyProtection="1">
      <alignment horizontal="left"/>
    </xf>
    <xf numFmtId="0" fontId="11" fillId="0" borderId="0" xfId="0" applyFont="1" applyAlignment="1" applyProtection="1">
      <alignment horizontal="center" vertical="top" wrapText="1"/>
    </xf>
    <xf numFmtId="0" fontId="14" fillId="0" borderId="0" xfId="0" applyFont="1" applyProtection="1">
      <protection locked="0" hidden="1"/>
    </xf>
    <xf numFmtId="3" fontId="14" fillId="0" borderId="1" xfId="0" applyNumberFormat="1" applyFont="1" applyBorder="1" applyAlignment="1" applyProtection="1">
      <alignment horizontal="center" vertical="top" wrapText="1"/>
      <protection locked="0" hidden="1"/>
    </xf>
    <xf numFmtId="10" fontId="14" fillId="0" borderId="1" xfId="0" applyNumberFormat="1" applyFont="1" applyBorder="1" applyAlignment="1" applyProtection="1">
      <alignment horizontal="center" vertical="top" wrapText="1"/>
      <protection locked="0" hidden="1"/>
    </xf>
    <xf numFmtId="10" fontId="14" fillId="0" borderId="1" xfId="0" applyNumberFormat="1" applyFont="1" applyBorder="1" applyAlignment="1" applyProtection="1">
      <alignment horizontal="center"/>
      <protection locked="0" hidden="1"/>
    </xf>
    <xf numFmtId="169" fontId="14" fillId="0" borderId="1" xfId="0" applyNumberFormat="1" applyFont="1" applyBorder="1" applyAlignment="1" applyProtection="1">
      <alignment horizontal="center"/>
      <protection locked="0" hidden="1"/>
    </xf>
    <xf numFmtId="0" fontId="14" fillId="0" borderId="1" xfId="0" applyFont="1" applyBorder="1" applyAlignment="1">
      <alignment horizontal="center"/>
    </xf>
    <xf numFmtId="164" fontId="14" fillId="0" borderId="1" xfId="0" applyNumberFormat="1" applyFont="1" applyBorder="1" applyAlignment="1">
      <alignment horizontal="center"/>
    </xf>
    <xf numFmtId="10" fontId="14" fillId="0" borderId="1" xfId="1" applyNumberFormat="1" applyFont="1" applyBorder="1" applyAlignment="1">
      <alignment horizontal="center"/>
    </xf>
    <xf numFmtId="0" fontId="14" fillId="0" borderId="0" xfId="0" applyFont="1"/>
    <xf numFmtId="0" fontId="11" fillId="0" borderId="0" xfId="0" applyFont="1" applyBorder="1" applyAlignment="1" applyProtection="1">
      <alignment horizontal="left" vertical="top" wrapText="1"/>
      <protection hidden="1"/>
    </xf>
    <xf numFmtId="0" fontId="1" fillId="0" borderId="0" xfId="0" applyFont="1" applyAlignment="1" applyProtection="1">
      <alignment horizontal="left" vertical="top" wrapText="1"/>
      <protection hidden="1"/>
    </xf>
    <xf numFmtId="0" fontId="0" fillId="0" borderId="0" xfId="0" applyAlignment="1" applyProtection="1">
      <alignment horizontal="left" vertical="top" wrapText="1"/>
    </xf>
    <xf numFmtId="0" fontId="11" fillId="0" borderId="0" xfId="0" applyFont="1" applyBorder="1" applyAlignment="1" applyProtection="1">
      <alignment horizontal="left" vertical="top" wrapText="1"/>
      <protection locked="0" hidden="1"/>
    </xf>
    <xf numFmtId="0" fontId="11" fillId="0" borderId="0" xfId="0" applyFont="1" applyAlignment="1">
      <alignment horizontal="left" wrapText="1"/>
    </xf>
    <xf numFmtId="0" fontId="12" fillId="0" borderId="1" xfId="0" applyFont="1" applyBorder="1" applyAlignment="1" applyProtection="1">
      <alignment horizontal="left" vertical="top" wrapText="1"/>
      <protection locked="0" hidden="1"/>
    </xf>
    <xf numFmtId="0" fontId="11" fillId="0" borderId="1" xfId="0" applyFont="1" applyBorder="1" applyAlignment="1" applyProtection="1">
      <alignment horizontal="left" vertical="top" wrapText="1"/>
      <protection locked="0" hidden="1"/>
    </xf>
    <xf numFmtId="0" fontId="12" fillId="0" borderId="0" xfId="0" applyFont="1" applyProtection="1">
      <protection locked="0" hidden="1"/>
    </xf>
    <xf numFmtId="3" fontId="12" fillId="0" borderId="1" xfId="0" applyNumberFormat="1" applyFont="1" applyBorder="1" applyAlignment="1" applyProtection="1">
      <alignment horizontal="center" vertical="top" wrapText="1"/>
      <protection locked="0" hidden="1"/>
    </xf>
    <xf numFmtId="10" fontId="12" fillId="0" borderId="1" xfId="0" applyNumberFormat="1" applyFont="1" applyBorder="1" applyAlignment="1" applyProtection="1">
      <alignment horizontal="center" vertical="top" wrapText="1"/>
      <protection locked="0" hidden="1"/>
    </xf>
    <xf numFmtId="10" fontId="12" fillId="0" borderId="1" xfId="0" applyNumberFormat="1" applyFont="1" applyBorder="1" applyAlignment="1" applyProtection="1">
      <alignment horizontal="center"/>
      <protection locked="0" hidden="1"/>
    </xf>
    <xf numFmtId="169" fontId="12" fillId="0" borderId="1" xfId="0" applyNumberFormat="1" applyFont="1" applyBorder="1" applyAlignment="1" applyProtection="1">
      <alignment horizontal="center"/>
      <protection locked="0" hidden="1"/>
    </xf>
    <xf numFmtId="0" fontId="12" fillId="0" borderId="1" xfId="0" applyFont="1" applyBorder="1" applyAlignment="1">
      <alignment horizontal="center"/>
    </xf>
    <xf numFmtId="164" fontId="12" fillId="0" borderId="1" xfId="0" applyNumberFormat="1" applyFont="1" applyBorder="1" applyAlignment="1">
      <alignment horizontal="center"/>
    </xf>
    <xf numFmtId="10" fontId="12" fillId="0" borderId="1" xfId="1" applyNumberFormat="1" applyFont="1" applyBorder="1" applyAlignment="1">
      <alignment horizontal="center"/>
    </xf>
    <xf numFmtId="0" fontId="12" fillId="0" borderId="0" xfId="0" applyFont="1"/>
    <xf numFmtId="10" fontId="11" fillId="0" borderId="1" xfId="0" applyNumberFormat="1" applyFont="1" applyBorder="1" applyAlignment="1" applyProtection="1">
      <alignment horizontal="center" vertical="top"/>
      <protection locked="0" hidden="1"/>
    </xf>
    <xf numFmtId="169" fontId="11" fillId="0" borderId="1" xfId="0" applyNumberFormat="1" applyFont="1" applyBorder="1" applyAlignment="1" applyProtection="1">
      <alignment horizontal="center" vertical="top"/>
      <protection locked="0" hidden="1"/>
    </xf>
    <xf numFmtId="0" fontId="2" fillId="0" borderId="1" xfId="0" applyFont="1" applyBorder="1" applyAlignment="1" applyProtection="1">
      <alignment horizontal="center" vertical="top" wrapText="1"/>
      <protection locked="0" hidden="1"/>
    </xf>
    <xf numFmtId="0" fontId="12" fillId="0" borderId="1" xfId="0" applyFont="1" applyBorder="1" applyAlignment="1" applyProtection="1">
      <alignment horizontal="center" vertical="top" wrapText="1"/>
      <protection locked="0" hidden="1"/>
    </xf>
    <xf numFmtId="0" fontId="12" fillId="0" borderId="1" xfId="0" applyFont="1" applyBorder="1" applyAlignment="1" applyProtection="1">
      <alignment vertical="top" wrapText="1"/>
      <protection locked="0" hidden="1"/>
    </xf>
    <xf numFmtId="170" fontId="11" fillId="0" borderId="1" xfId="0" applyNumberFormat="1" applyFont="1" applyBorder="1" applyAlignment="1" applyProtection="1">
      <alignment horizontal="center" vertical="top" wrapText="1"/>
      <protection locked="0" hidden="1"/>
    </xf>
    <xf numFmtId="169" fontId="11" fillId="0" borderId="1" xfId="0" applyNumberFormat="1" applyFont="1" applyBorder="1" applyAlignment="1" applyProtection="1">
      <alignment horizontal="center" vertical="top" wrapText="1"/>
      <protection locked="0" hidden="1"/>
    </xf>
    <xf numFmtId="169" fontId="4" fillId="0" borderId="1" xfId="0" applyNumberFormat="1" applyFont="1" applyBorder="1" applyAlignment="1" applyProtection="1">
      <alignment horizontal="center" vertical="top" wrapText="1"/>
      <protection locked="0" hidden="1"/>
    </xf>
    <xf numFmtId="170" fontId="12" fillId="0" borderId="1" xfId="0" applyNumberFormat="1" applyFont="1" applyBorder="1" applyAlignment="1" applyProtection="1">
      <alignment horizontal="center" vertical="top" wrapText="1"/>
      <protection locked="0" hidden="1"/>
    </xf>
    <xf numFmtId="169" fontId="12" fillId="0" borderId="1" xfId="0" applyNumberFormat="1" applyFont="1" applyBorder="1" applyAlignment="1" applyProtection="1">
      <alignment horizontal="center" vertical="top" wrapText="1"/>
      <protection locked="0" hidden="1"/>
    </xf>
    <xf numFmtId="0" fontId="11" fillId="0" borderId="1" xfId="0" applyFont="1" applyBorder="1" applyAlignment="1" applyProtection="1">
      <alignment horizontal="center" vertical="top" wrapText="1"/>
      <protection locked="0" hidden="1"/>
    </xf>
    <xf numFmtId="170" fontId="14" fillId="0" borderId="1" xfId="0" applyNumberFormat="1" applyFont="1" applyBorder="1" applyAlignment="1" applyProtection="1">
      <alignment horizontal="center" vertical="top" wrapText="1"/>
      <protection locked="0" hidden="1"/>
    </xf>
    <xf numFmtId="169" fontId="14" fillId="0" borderId="1" xfId="0" applyNumberFormat="1" applyFont="1" applyBorder="1" applyAlignment="1" applyProtection="1">
      <alignment horizontal="center" vertical="top" wrapText="1"/>
      <protection locked="0" hidden="1"/>
    </xf>
    <xf numFmtId="169" fontId="6" fillId="0" borderId="1" xfId="0" applyNumberFormat="1" applyFont="1" applyBorder="1" applyAlignment="1" applyProtection="1">
      <alignment horizontal="center" vertical="top" wrapText="1"/>
      <protection locked="0" hidden="1"/>
    </xf>
    <xf numFmtId="0" fontId="1" fillId="0" borderId="0" xfId="0" applyFont="1" applyAlignment="1" applyProtection="1">
      <alignment horizontal="left" vertical="top" wrapText="1"/>
      <protection locked="0" hidden="1"/>
    </xf>
    <xf numFmtId="0" fontId="2" fillId="0" borderId="1" xfId="0" applyFont="1" applyBorder="1" applyAlignment="1" applyProtection="1">
      <alignment horizontal="center" vertical="top" wrapText="1"/>
      <protection locked="0" hidden="1"/>
    </xf>
    <xf numFmtId="0" fontId="12" fillId="0" borderId="1" xfId="0" applyFont="1" applyBorder="1" applyAlignment="1" applyProtection="1">
      <alignment horizontal="center" vertical="top" wrapText="1"/>
      <protection locked="0" hidden="1"/>
    </xf>
    <xf numFmtId="3" fontId="11" fillId="0" borderId="3" xfId="0" applyNumberFormat="1" applyFont="1" applyBorder="1" applyAlignment="1" applyProtection="1">
      <alignment horizontal="center" vertical="top" wrapText="1"/>
      <protection locked="0" hidden="1"/>
    </xf>
    <xf numFmtId="3" fontId="11" fillId="0" borderId="4" xfId="0" applyNumberFormat="1" applyFont="1" applyBorder="1" applyAlignment="1" applyProtection="1">
      <alignment horizontal="center" vertical="top" wrapText="1"/>
      <protection locked="0" hidden="1"/>
    </xf>
    <xf numFmtId="3" fontId="11" fillId="0" borderId="5" xfId="0" applyNumberFormat="1" applyFont="1" applyBorder="1" applyAlignment="1" applyProtection="1">
      <alignment horizontal="center" vertical="top" wrapText="1"/>
      <protection locked="0" hidden="1"/>
    </xf>
    <xf numFmtId="3" fontId="14" fillId="0" borderId="3" xfId="0" applyNumberFormat="1" applyFont="1" applyBorder="1" applyAlignment="1" applyProtection="1">
      <alignment horizontal="center" vertical="top" wrapText="1"/>
      <protection locked="0" hidden="1"/>
    </xf>
    <xf numFmtId="3" fontId="14" fillId="0" borderId="4" xfId="0" applyNumberFormat="1" applyFont="1" applyBorder="1" applyAlignment="1" applyProtection="1">
      <alignment horizontal="center" vertical="top" wrapText="1"/>
      <protection locked="0" hidden="1"/>
    </xf>
    <xf numFmtId="3" fontId="14" fillId="0" borderId="5" xfId="0" applyNumberFormat="1" applyFont="1" applyBorder="1" applyAlignment="1" applyProtection="1">
      <alignment horizontal="center" vertical="top" wrapText="1"/>
      <protection locked="0" hidden="1"/>
    </xf>
    <xf numFmtId="0" fontId="1" fillId="0" borderId="0" xfId="0" applyFont="1" applyAlignment="1" applyProtection="1">
      <alignment vertical="top" wrapText="1"/>
    </xf>
    <xf numFmtId="0" fontId="15" fillId="0" borderId="0" xfId="0" applyFont="1" applyAlignment="1" applyProtection="1">
      <alignment vertical="top" wrapText="1"/>
    </xf>
    <xf numFmtId="0" fontId="2" fillId="0" borderId="1" xfId="0" applyFont="1" applyBorder="1" applyAlignment="1" applyProtection="1">
      <alignment horizontal="center" vertical="top" wrapText="1"/>
      <protection locked="0" hidden="1"/>
    </xf>
    <xf numFmtId="0" fontId="12" fillId="0" borderId="1" xfId="0" applyFont="1" applyBorder="1" applyAlignment="1" applyProtection="1">
      <alignment horizontal="center" vertical="top" wrapText="1"/>
      <protection locked="0" hidden="1"/>
    </xf>
    <xf numFmtId="0" fontId="13" fillId="0" borderId="0" xfId="0" applyFont="1" applyAlignment="1" applyProtection="1">
      <alignment horizontal="left"/>
    </xf>
    <xf numFmtId="0" fontId="11" fillId="0" borderId="0" xfId="0" applyFont="1" applyAlignment="1" applyProtection="1">
      <alignment vertical="top" wrapText="1"/>
    </xf>
    <xf numFmtId="0" fontId="15" fillId="0" borderId="0" xfId="0" applyFont="1" applyBorder="1" applyAlignment="1" applyProtection="1">
      <alignment horizontal="left" vertical="top" wrapText="1"/>
      <protection hidden="1"/>
    </xf>
    <xf numFmtId="0" fontId="1" fillId="0" borderId="0" xfId="0" applyFont="1" applyAlignment="1" applyProtection="1">
      <alignment horizontal="left" vertical="top" wrapText="1"/>
    </xf>
    <xf numFmtId="0" fontId="1" fillId="0" borderId="0" xfId="0" applyFont="1" applyAlignment="1" applyProtection="1">
      <alignment horizontal="left" vertical="top" wrapText="1"/>
      <protection hidden="1"/>
    </xf>
    <xf numFmtId="0" fontId="0" fillId="0" borderId="0" xfId="0" applyAlignment="1" applyProtection="1">
      <alignment horizontal="left" vertical="top" wrapText="1"/>
    </xf>
    <xf numFmtId="0" fontId="5" fillId="0" borderId="0" xfId="0" applyFont="1" applyAlignment="1" applyProtection="1">
      <alignment vertical="top" wrapText="1"/>
    </xf>
    <xf numFmtId="0" fontId="1" fillId="0" borderId="0" xfId="0" applyFont="1" applyAlignment="1" applyProtection="1">
      <alignment horizontal="left" vertical="top" wrapText="1"/>
      <protection locked="0" hidden="1"/>
    </xf>
    <xf numFmtId="0" fontId="11" fillId="0" borderId="1" xfId="0" applyFont="1" applyBorder="1" applyAlignment="1" applyProtection="1">
      <alignment horizontal="center"/>
      <protection locked="0" hidden="1"/>
    </xf>
    <xf numFmtId="0" fontId="14" fillId="0" borderId="3" xfId="0" applyFont="1" applyBorder="1" applyAlignment="1" applyProtection="1">
      <alignment horizontal="center" vertical="top" wrapText="1"/>
      <protection locked="0" hidden="1"/>
    </xf>
    <xf numFmtId="0" fontId="14" fillId="0" borderId="4" xfId="0" applyFont="1" applyBorder="1" applyAlignment="1" applyProtection="1">
      <alignment horizontal="center" vertical="top" wrapText="1"/>
      <protection locked="0" hidden="1"/>
    </xf>
    <xf numFmtId="0" fontId="14" fillId="0" borderId="5" xfId="0" applyFont="1" applyBorder="1" applyAlignment="1" applyProtection="1">
      <alignment horizontal="center" vertical="top" wrapText="1"/>
      <protection locked="0" hidden="1"/>
    </xf>
    <xf numFmtId="0" fontId="11" fillId="0" borderId="0" xfId="0" applyFont="1" applyBorder="1" applyAlignment="1" applyProtection="1">
      <alignment horizontal="left" vertical="top"/>
      <protection locked="0" hidden="1"/>
    </xf>
    <xf numFmtId="0" fontId="11" fillId="0" borderId="0" xfId="0" applyFont="1" applyAlignment="1">
      <alignment horizontal="left"/>
    </xf>
    <xf numFmtId="0" fontId="12" fillId="0" borderId="3" xfId="0" applyFont="1" applyBorder="1" applyAlignment="1" applyProtection="1">
      <alignment horizontal="left" vertical="top" wrapText="1"/>
      <protection locked="0" hidden="1"/>
    </xf>
    <xf numFmtId="0" fontId="12" fillId="0" borderId="4" xfId="0" applyFont="1" applyBorder="1" applyAlignment="1" applyProtection="1">
      <alignment horizontal="left" vertical="top" wrapText="1"/>
      <protection locked="0" hidden="1"/>
    </xf>
    <xf numFmtId="0" fontId="12" fillId="0" borderId="5" xfId="0" applyFont="1" applyBorder="1" applyAlignment="1" applyProtection="1">
      <alignment horizontal="left" vertical="top" wrapText="1"/>
      <protection locked="0" hidden="1"/>
    </xf>
    <xf numFmtId="0" fontId="11" fillId="0" borderId="3" xfId="0" applyFont="1" applyBorder="1" applyAlignment="1" applyProtection="1">
      <alignment horizontal="center" vertical="top" wrapText="1"/>
      <protection locked="0" hidden="1"/>
    </xf>
    <xf numFmtId="0" fontId="11" fillId="0" borderId="4" xfId="0" applyFont="1" applyBorder="1" applyAlignment="1" applyProtection="1">
      <alignment horizontal="center" vertical="top" wrapText="1"/>
      <protection locked="0" hidden="1"/>
    </xf>
    <xf numFmtId="0" fontId="11" fillId="0" borderId="5" xfId="0" applyFont="1" applyBorder="1" applyAlignment="1" applyProtection="1">
      <alignment horizontal="center" vertical="top" wrapText="1"/>
      <protection locked="0" hidden="1"/>
    </xf>
    <xf numFmtId="0" fontId="11" fillId="0" borderId="0" xfId="0" applyFont="1" applyAlignment="1">
      <alignment horizontal="center"/>
    </xf>
    <xf numFmtId="0" fontId="13" fillId="0" borderId="0" xfId="0" applyFont="1" applyAlignment="1">
      <alignment horizontal="left"/>
    </xf>
    <xf numFmtId="0" fontId="11" fillId="0" borderId="0" xfId="0" applyFont="1" applyBorder="1" applyAlignment="1">
      <alignment horizontal="left" vertical="top"/>
    </xf>
    <xf numFmtId="0" fontId="11" fillId="0" borderId="0" xfId="0" applyFont="1" applyAlignment="1">
      <alignment vertical="center" wrapText="1"/>
    </xf>
    <xf numFmtId="0" fontId="0" fillId="0" borderId="0" xfId="0" applyAlignment="1">
      <alignment horizontal="left" wrapText="1"/>
    </xf>
    <xf numFmtId="0" fontId="0" fillId="0" borderId="0" xfId="0" applyAlignment="1">
      <alignment horizontal="left" wrapText="1"/>
    </xf>
    <xf numFmtId="0" fontId="2" fillId="0" borderId="0" xfId="0" applyFont="1" applyAlignment="1" applyProtection="1">
      <alignment horizontal="left" vertical="top" wrapText="1"/>
      <protection locked="0" hidden="1"/>
    </xf>
    <xf numFmtId="0" fontId="13" fillId="0" borderId="0" xfId="0" applyFont="1" applyBorder="1" applyAlignment="1" applyProtection="1">
      <alignment horizontal="left" vertical="top"/>
      <protection locked="0" hidden="1"/>
    </xf>
    <xf numFmtId="0" fontId="11" fillId="0" borderId="0" xfId="0" applyFont="1" applyAlignment="1" applyProtection="1">
      <alignment horizontal="left" wrapText="1"/>
      <protection locked="0" hidden="1"/>
    </xf>
    <xf numFmtId="0" fontId="11" fillId="0" borderId="0" xfId="0" applyFont="1" applyAlignment="1" applyProtection="1">
      <alignment horizontal="left"/>
      <protection locked="0" hidden="1"/>
    </xf>
    <xf numFmtId="0" fontId="5" fillId="0" borderId="0" xfId="0" applyFont="1" applyAlignment="1">
      <alignment vertical="center" wrapText="1"/>
    </xf>
    <xf numFmtId="0" fontId="15" fillId="0" borderId="0" xfId="0" applyFont="1" applyAlignment="1">
      <alignment vertical="center" wrapText="1"/>
    </xf>
    <xf numFmtId="0" fontId="5" fillId="0" borderId="0" xfId="0" applyFont="1" applyAlignment="1">
      <alignment vertical="center"/>
    </xf>
    <xf numFmtId="0" fontId="11" fillId="0" borderId="0" xfId="0" applyFont="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MREGFILE004\Obesity\Data\CDPHE%20Coverage%20tables\2012-2014\3%20YEAR%202012-2014%20BMI%20Monitoring%20Data%20Tables\Demographic%20Tables\3yr_bmi_demographics_adults_2016.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yr_bmi_demographics_adults_201"/>
    </sheetNames>
    <sheetDataSet>
      <sheetData sheetId="0">
        <row r="246">
          <cell r="F246">
            <v>32.36</v>
          </cell>
          <cell r="G246">
            <v>31.14</v>
          </cell>
        </row>
        <row r="247">
          <cell r="F247">
            <v>38.54</v>
          </cell>
          <cell r="G247">
            <v>28.72</v>
          </cell>
        </row>
        <row r="248">
          <cell r="F248">
            <v>27.98</v>
          </cell>
          <cell r="G248">
            <v>32.85</v>
          </cell>
        </row>
        <row r="250">
          <cell r="F250">
            <v>32.520000000000003</v>
          </cell>
          <cell r="G250">
            <v>29.94</v>
          </cell>
        </row>
        <row r="251">
          <cell r="F251">
            <v>29.85</v>
          </cell>
          <cell r="G251">
            <v>38.979999999999997</v>
          </cell>
        </row>
        <row r="252">
          <cell r="F252">
            <v>27.88</v>
          </cell>
          <cell r="G252">
            <v>12.29</v>
          </cell>
        </row>
        <row r="253">
          <cell r="F253">
            <v>31.01</v>
          </cell>
          <cell r="G253">
            <v>43.76</v>
          </cell>
        </row>
        <row r="254">
          <cell r="F254">
            <v>33.520000000000003</v>
          </cell>
          <cell r="G254">
            <v>33.33</v>
          </cell>
        </row>
        <row r="255">
          <cell r="F255">
            <v>34.380000000000003</v>
          </cell>
          <cell r="G255">
            <v>32.06</v>
          </cell>
        </row>
        <row r="256">
          <cell r="F256">
            <v>34.47</v>
          </cell>
          <cell r="G256">
            <v>40.1</v>
          </cell>
        </row>
        <row r="257">
          <cell r="F257">
            <v>31.08</v>
          </cell>
          <cell r="G257">
            <v>27.35</v>
          </cell>
        </row>
        <row r="258">
          <cell r="F258">
            <v>32.93</v>
          </cell>
          <cell r="G258">
            <v>24.54</v>
          </cell>
        </row>
        <row r="259">
          <cell r="F259">
            <v>23.62</v>
          </cell>
          <cell r="G259">
            <v>21.71</v>
          </cell>
        </row>
        <row r="260">
          <cell r="F260">
            <v>29.9</v>
          </cell>
          <cell r="G260">
            <v>24.4</v>
          </cell>
        </row>
        <row r="261">
          <cell r="F261">
            <v>35.17</v>
          </cell>
          <cell r="G261">
            <v>34.299999999999997</v>
          </cell>
        </row>
        <row r="262">
          <cell r="F262">
            <v>34.299999999999997</v>
          </cell>
          <cell r="G262">
            <v>38.93</v>
          </cell>
        </row>
        <row r="263">
          <cell r="F263">
            <v>34</v>
          </cell>
          <cell r="G263">
            <v>37.340000000000003</v>
          </cell>
        </row>
        <row r="264">
          <cell r="F264">
            <v>34.85</v>
          </cell>
          <cell r="G264">
            <v>28.7</v>
          </cell>
        </row>
        <row r="265">
          <cell r="F265">
            <v>32.270000000000003</v>
          </cell>
          <cell r="G265">
            <v>26.75</v>
          </cell>
        </row>
        <row r="266">
          <cell r="F266">
            <v>33.630000000000003</v>
          </cell>
          <cell r="G266">
            <v>31.85</v>
          </cell>
        </row>
        <row r="267">
          <cell r="F267">
            <v>29.24</v>
          </cell>
          <cell r="G267">
            <v>38.520000000000003</v>
          </cell>
        </row>
        <row r="268">
          <cell r="F268">
            <v>21.6</v>
          </cell>
          <cell r="G268">
            <v>19.75</v>
          </cell>
        </row>
        <row r="269">
          <cell r="F269">
            <v>36.32</v>
          </cell>
          <cell r="G269">
            <v>34.99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7"/>
  <sheetViews>
    <sheetView showGridLines="0" tabSelected="1" workbookViewId="0"/>
  </sheetViews>
  <sheetFormatPr defaultRowHeight="15" x14ac:dyDescent="0.2"/>
  <cols>
    <col min="1" max="1" width="9.140625" style="2"/>
    <col min="2" max="2" width="37.7109375" style="2" customWidth="1"/>
    <col min="3" max="5" width="14.5703125" style="2" customWidth="1"/>
    <col min="6" max="6" width="19.5703125" style="2" customWidth="1"/>
    <col min="7" max="7" width="20.85546875" style="3" customWidth="1"/>
    <col min="8" max="8" width="19.5703125" style="2" customWidth="1"/>
    <col min="9" max="9" width="20.85546875" style="3" customWidth="1"/>
    <col min="10" max="10" width="19.5703125" style="2" customWidth="1"/>
    <col min="11" max="11" width="20.85546875" style="3" customWidth="1"/>
    <col min="12" max="13" width="9.140625" style="4" hidden="1" customWidth="1"/>
    <col min="14" max="14" width="12.42578125" style="4" hidden="1" customWidth="1"/>
    <col min="15" max="15" width="16" style="4" hidden="1" customWidth="1"/>
    <col min="16" max="16" width="9.140625" style="4" hidden="1" customWidth="1"/>
    <col min="17" max="17" width="21" style="4" hidden="1" customWidth="1"/>
    <col min="18" max="18" width="19.7109375" style="4" hidden="1" customWidth="1"/>
    <col min="19" max="19" width="18" style="4" hidden="1" customWidth="1"/>
    <col min="20" max="20" width="21.5703125" style="4" hidden="1" customWidth="1"/>
    <col min="21" max="21" width="18.42578125" style="4" hidden="1" customWidth="1"/>
    <col min="22" max="22" width="16.85546875" style="4" hidden="1" customWidth="1"/>
    <col min="23" max="23" width="24.7109375" style="4" hidden="1" customWidth="1"/>
    <col min="24" max="25" width="9.140625" style="4" hidden="1" customWidth="1"/>
    <col min="26" max="26" width="18.28515625" style="4" hidden="1" customWidth="1"/>
    <col min="27" max="27" width="9.140625" style="4" hidden="1" customWidth="1"/>
    <col min="28" max="28" width="12" style="4" hidden="1" customWidth="1"/>
    <col min="29" max="29" width="12.85546875" style="4" hidden="1" customWidth="1"/>
    <col min="30" max="30" width="9.140625" style="4" customWidth="1"/>
    <col min="31" max="16384" width="9.140625" style="4"/>
  </cols>
  <sheetData>
    <row r="1" spans="1:30" ht="19.5" customHeight="1" x14ac:dyDescent="0.2">
      <c r="B1" s="1" t="s">
        <v>27</v>
      </c>
      <c r="C1" s="1"/>
    </row>
    <row r="2" spans="1:30" ht="20.25" x14ac:dyDescent="0.2">
      <c r="B2" s="1" t="s">
        <v>28</v>
      </c>
      <c r="C2" s="1"/>
    </row>
    <row r="3" spans="1:30" ht="20.25" x14ac:dyDescent="0.2">
      <c r="B3" s="1"/>
      <c r="C3" s="1"/>
    </row>
    <row r="4" spans="1:30" ht="87" customHeight="1" x14ac:dyDescent="0.2">
      <c r="B4" s="61" t="s">
        <v>0</v>
      </c>
      <c r="C4" s="61" t="s">
        <v>33</v>
      </c>
      <c r="D4" s="83" t="s">
        <v>53</v>
      </c>
      <c r="E4" s="84"/>
      <c r="F4" s="60" t="s">
        <v>54</v>
      </c>
      <c r="G4" s="60" t="s">
        <v>55</v>
      </c>
      <c r="H4" s="60" t="s">
        <v>59</v>
      </c>
      <c r="I4" s="61" t="s">
        <v>56</v>
      </c>
      <c r="J4" s="60" t="s">
        <v>58</v>
      </c>
      <c r="K4" s="61" t="s">
        <v>57</v>
      </c>
      <c r="L4" s="5" t="s">
        <v>1</v>
      </c>
      <c r="M4" s="5" t="s">
        <v>2</v>
      </c>
      <c r="N4" s="5" t="s">
        <v>3</v>
      </c>
      <c r="O4" s="5" t="s">
        <v>4</v>
      </c>
      <c r="P4" s="5" t="s">
        <v>5</v>
      </c>
      <c r="Q4" s="5" t="s">
        <v>6</v>
      </c>
      <c r="R4" s="5" t="s">
        <v>7</v>
      </c>
      <c r="S4" s="5" t="s">
        <v>8</v>
      </c>
      <c r="T4" s="5" t="s">
        <v>3</v>
      </c>
      <c r="U4" s="5" t="s">
        <v>9</v>
      </c>
      <c r="V4" s="5" t="s">
        <v>10</v>
      </c>
      <c r="W4" s="5" t="s">
        <v>11</v>
      </c>
      <c r="X4" s="5" t="s">
        <v>12</v>
      </c>
      <c r="Y4" s="5" t="s">
        <v>13</v>
      </c>
      <c r="Z4" s="5" t="s">
        <v>3</v>
      </c>
      <c r="AA4" s="5" t="s">
        <v>14</v>
      </c>
      <c r="AB4" s="5" t="s">
        <v>15</v>
      </c>
      <c r="AC4" s="5" t="s">
        <v>16</v>
      </c>
    </row>
    <row r="5" spans="1:30" ht="15.75" x14ac:dyDescent="0.2">
      <c r="B5" s="61"/>
      <c r="C5" s="61"/>
      <c r="D5" s="61" t="s">
        <v>17</v>
      </c>
      <c r="E5" s="61" t="s">
        <v>18</v>
      </c>
      <c r="F5" s="61" t="s">
        <v>18</v>
      </c>
      <c r="G5" s="61" t="s">
        <v>18</v>
      </c>
      <c r="H5" s="61" t="s">
        <v>18</v>
      </c>
      <c r="I5" s="61" t="s">
        <v>18</v>
      </c>
      <c r="J5" s="61" t="s">
        <v>18</v>
      </c>
      <c r="K5" s="61" t="s">
        <v>18</v>
      </c>
      <c r="L5" s="5" t="s">
        <v>18</v>
      </c>
      <c r="M5" s="6"/>
      <c r="N5" s="7"/>
      <c r="O5" s="7"/>
      <c r="P5" s="7"/>
      <c r="Q5" s="7"/>
      <c r="R5" s="7"/>
      <c r="S5" s="6"/>
      <c r="T5" s="7"/>
      <c r="U5" s="7"/>
      <c r="V5" s="7"/>
      <c r="W5" s="7"/>
      <c r="X5" s="7"/>
      <c r="Y5" s="6"/>
      <c r="Z5" s="7"/>
      <c r="AA5" s="7"/>
      <c r="AB5" s="7"/>
      <c r="AC5" s="7"/>
      <c r="AD5" s="8"/>
    </row>
    <row r="6" spans="1:30" ht="15.75" x14ac:dyDescent="0.2">
      <c r="B6" s="47" t="s">
        <v>34</v>
      </c>
      <c r="C6" s="21">
        <v>133508</v>
      </c>
      <c r="D6" s="21">
        <v>79493</v>
      </c>
      <c r="E6" s="63">
        <f>D6/C6</f>
        <v>0.59541750307097707</v>
      </c>
      <c r="F6" s="64">
        <v>15.37</v>
      </c>
      <c r="G6" s="9" t="str">
        <f>Q6</f>
        <v>(15.1, 15.6)</v>
      </c>
      <c r="H6" s="64">
        <v>18.170000000000002</v>
      </c>
      <c r="I6" s="10" t="str">
        <f>W6</f>
        <v>(17.9, 18.4)</v>
      </c>
      <c r="J6" s="22">
        <f>F6+H6</f>
        <v>33.54</v>
      </c>
      <c r="K6" s="10" t="str">
        <f>AC6</f>
        <v>(33.2, 33.9)</v>
      </c>
      <c r="L6" s="7">
        <f>F6/100</f>
        <v>0.1537</v>
      </c>
      <c r="M6" s="11">
        <f>1-L6</f>
        <v>0.84630000000000005</v>
      </c>
      <c r="N6" s="7">
        <f>SQRT(L6*M6/D6)</f>
        <v>1.2791888362746564E-3</v>
      </c>
      <c r="O6" s="12">
        <f t="shared" ref="O6:O20" si="0">(L6)-(N6*1.96)</f>
        <v>0.15119278988090168</v>
      </c>
      <c r="P6" s="12">
        <f t="shared" ref="P6:P20" si="1">(L6)+(N6*1.96)</f>
        <v>0.15620721011909833</v>
      </c>
      <c r="Q6" s="12" t="str">
        <f>"("&amp;ROUND(100*O6,1)&amp;", "&amp;ROUND(100*P6,1)&amp;")"</f>
        <v>(15.1, 15.6)</v>
      </c>
      <c r="R6" s="7">
        <f t="shared" ref="R6:R20" si="2">H6/100</f>
        <v>0.18170000000000003</v>
      </c>
      <c r="S6" s="11">
        <f>1-R6</f>
        <v>0.81830000000000003</v>
      </c>
      <c r="T6" s="7">
        <f>SQRT(R6*S6/D6)</f>
        <v>1.367632131399679E-3</v>
      </c>
      <c r="U6" s="12">
        <f>(R6)-(T6*1.96)</f>
        <v>0.17901944102245665</v>
      </c>
      <c r="V6" s="12">
        <f>(R6)+(T6*1.96)</f>
        <v>0.18438055897754341</v>
      </c>
      <c r="W6" s="12" t="str">
        <f>"("&amp;ROUND(100*U6,1)&amp;", "&amp;ROUND(100*V6,1)&amp;")"</f>
        <v>(17.9, 18.4)</v>
      </c>
      <c r="X6" s="7">
        <f t="shared" ref="X6:X20" si="3">(F6+H6)/100</f>
        <v>0.33539999999999998</v>
      </c>
      <c r="Y6" s="11">
        <f>1-X6</f>
        <v>0.66460000000000008</v>
      </c>
      <c r="Z6" s="7">
        <f>SQRT(X6*Y6/D6)</f>
        <v>1.6745466625635846E-3</v>
      </c>
      <c r="AA6" s="12">
        <f>(X6)-(Z6*1.96)</f>
        <v>0.33211788854137536</v>
      </c>
      <c r="AB6" s="12">
        <f>(X6)+(Z6*1.96)</f>
        <v>0.33868211145862459</v>
      </c>
      <c r="AC6" s="12" t="str">
        <f>"("&amp;ROUND(100*AA6,1)&amp;", "&amp;ROUND(100*AB6,1)&amp;")"</f>
        <v>(33.2, 33.9)</v>
      </c>
    </row>
    <row r="7" spans="1:30" s="41" customFormat="1" ht="16.5" customHeight="1" x14ac:dyDescent="0.2">
      <c r="A7" s="33"/>
      <c r="B7" s="47" t="s">
        <v>32</v>
      </c>
      <c r="C7" s="78"/>
      <c r="D7" s="79"/>
      <c r="E7" s="79"/>
      <c r="F7" s="79"/>
      <c r="G7" s="79"/>
      <c r="H7" s="79"/>
      <c r="I7" s="79"/>
      <c r="J7" s="79"/>
      <c r="K7" s="80"/>
      <c r="L7" s="38"/>
      <c r="M7" s="39"/>
      <c r="N7" s="38"/>
      <c r="O7" s="40"/>
      <c r="P7" s="40"/>
      <c r="Q7" s="40"/>
      <c r="R7" s="38"/>
      <c r="S7" s="39"/>
      <c r="T7" s="38"/>
      <c r="U7" s="40"/>
      <c r="V7" s="40"/>
      <c r="W7" s="40"/>
      <c r="X7" s="38"/>
      <c r="Y7" s="39"/>
      <c r="Z7" s="38"/>
      <c r="AA7" s="40"/>
      <c r="AB7" s="40"/>
      <c r="AC7" s="40"/>
    </row>
    <row r="8" spans="1:30" ht="16.5" customHeight="1" x14ac:dyDescent="0.2">
      <c r="B8" s="48" t="s">
        <v>35</v>
      </c>
      <c r="C8" s="21">
        <v>44386</v>
      </c>
      <c r="D8" s="21">
        <v>14826</v>
      </c>
      <c r="E8" s="63">
        <f>D8/C8</f>
        <v>0.33402424187806967</v>
      </c>
      <c r="F8" s="64">
        <v>11.34</v>
      </c>
      <c r="G8" s="9" t="str">
        <f>Q8</f>
        <v>(10.8, 11.9)</v>
      </c>
      <c r="H8" s="64">
        <v>12.91</v>
      </c>
      <c r="I8" s="10" t="str">
        <f>W8</f>
        <v>(12.4, 13.4)</v>
      </c>
      <c r="J8" s="22">
        <f>F8+H8</f>
        <v>24.25</v>
      </c>
      <c r="K8" s="10" t="str">
        <f>AC8</f>
        <v>(23.6, 24.9)</v>
      </c>
      <c r="L8" s="7">
        <f>F8/100</f>
        <v>0.1134</v>
      </c>
      <c r="M8" s="11">
        <f>1-L8</f>
        <v>0.88660000000000005</v>
      </c>
      <c r="N8" s="7">
        <f>SQRT(L8*M8/D8)</f>
        <v>2.604104409076392E-3</v>
      </c>
      <c r="O8" s="12">
        <f>(L8)-(N8*1.96)</f>
        <v>0.10829595535821027</v>
      </c>
      <c r="P8" s="12">
        <f>(L8)+(N8*1.96)</f>
        <v>0.11850404464178974</v>
      </c>
      <c r="Q8" s="12" t="str">
        <f>"("&amp;ROUND(100*O8,1)&amp;", "&amp;ROUND(100*P8,1)&amp;")"</f>
        <v>(10.8, 11.9)</v>
      </c>
      <c r="R8" s="7">
        <f>H8/100</f>
        <v>0.12909999999999999</v>
      </c>
      <c r="S8" s="11">
        <f>1-R8</f>
        <v>0.87090000000000001</v>
      </c>
      <c r="T8" s="7">
        <f>SQRT(R8*S8/D8)</f>
        <v>2.7538182168305213E-3</v>
      </c>
      <c r="U8" s="12">
        <f>(R8)-(T8*1.96)</f>
        <v>0.12370251629501217</v>
      </c>
      <c r="V8" s="12">
        <f>(R8)+(T8*1.96)</f>
        <v>0.13449748370498782</v>
      </c>
      <c r="W8" s="12" t="str">
        <f>"("&amp;ROUND(100*U8,1)&amp;", "&amp;ROUND(100*V8,1)&amp;")"</f>
        <v>(12.4, 13.4)</v>
      </c>
      <c r="X8" s="7">
        <f>(F8+H8)/100</f>
        <v>0.24249999999999999</v>
      </c>
      <c r="Y8" s="11">
        <f>1-X8</f>
        <v>0.75750000000000006</v>
      </c>
      <c r="Z8" s="7">
        <f>SQRT(X8*Y8/D8)</f>
        <v>3.5199394447717964E-3</v>
      </c>
      <c r="AA8" s="12">
        <f>(X8)-(Z8*1.96)</f>
        <v>0.23560091868824729</v>
      </c>
      <c r="AB8" s="12">
        <f>(X8)+(Z8*1.96)</f>
        <v>0.2493990813117527</v>
      </c>
      <c r="AC8" s="12" t="str">
        <f>"("&amp;ROUND(100*AA8,1)&amp;", "&amp;ROUND(100*AB8,1)&amp;")"</f>
        <v>(23.6, 24.9)</v>
      </c>
    </row>
    <row r="9" spans="1:30" x14ac:dyDescent="0.2">
      <c r="B9" s="48" t="s">
        <v>25</v>
      </c>
      <c r="C9" s="21">
        <v>39211</v>
      </c>
      <c r="D9" s="21">
        <v>25543</v>
      </c>
      <c r="E9" s="63">
        <f>D9/C9</f>
        <v>0.65142434520925252</v>
      </c>
      <c r="F9" s="64">
        <v>14.03</v>
      </c>
      <c r="G9" s="9" t="str">
        <f>Q9</f>
        <v>(13.6, 14.5)</v>
      </c>
      <c r="H9" s="64">
        <v>17.010000000000002</v>
      </c>
      <c r="I9" s="10" t="str">
        <f>W9</f>
        <v>(16.5, 17.5)</v>
      </c>
      <c r="J9" s="22">
        <f>F9+H9</f>
        <v>31.04</v>
      </c>
      <c r="K9" s="10" t="str">
        <f>AC9</f>
        <v>(30.5, 31.6)</v>
      </c>
      <c r="L9" s="7">
        <f>F9/100</f>
        <v>0.14029999999999998</v>
      </c>
      <c r="M9" s="11">
        <f>1-L9</f>
        <v>0.85970000000000002</v>
      </c>
      <c r="N9" s="7">
        <f>SQRT(L9*M9/D9)</f>
        <v>2.1730331279074789E-3</v>
      </c>
      <c r="O9" s="12">
        <f>(L9)-(N9*1.96)</f>
        <v>0.13604085506930133</v>
      </c>
      <c r="P9" s="12">
        <f>(L9)+(N9*1.96)</f>
        <v>0.14455914493069863</v>
      </c>
      <c r="Q9" s="12" t="str">
        <f>"("&amp;ROUND(100*O9,1)&amp;", "&amp;ROUND(100*P9,1)&amp;")"</f>
        <v>(13.6, 14.5)</v>
      </c>
      <c r="R9" s="7">
        <f>H9/100</f>
        <v>0.17010000000000003</v>
      </c>
      <c r="S9" s="11">
        <f>1-R9</f>
        <v>0.82989999999999997</v>
      </c>
      <c r="T9" s="7">
        <f>SQRT(R9*S9/D9)</f>
        <v>2.3508725632655457E-3</v>
      </c>
      <c r="U9" s="12">
        <f>(R9)-(T9*1.96)</f>
        <v>0.16549228977599956</v>
      </c>
      <c r="V9" s="12">
        <f>(R9)+(T9*1.96)</f>
        <v>0.1747077102240005</v>
      </c>
      <c r="W9" s="12" t="str">
        <f>"("&amp;ROUND(100*U9,1)&amp;", "&amp;ROUND(100*V9,1)&amp;")"</f>
        <v>(16.5, 17.5)</v>
      </c>
      <c r="X9" s="7">
        <f>(F9+H9)/100</f>
        <v>0.31040000000000001</v>
      </c>
      <c r="Y9" s="11">
        <f>1-X9</f>
        <v>0.68959999999999999</v>
      </c>
      <c r="Z9" s="7">
        <f>SQRT(X9*Y9/D9)</f>
        <v>2.8948331082298646E-3</v>
      </c>
      <c r="AA9" s="12">
        <f>(X9)-(Z9*1.96)</f>
        <v>0.30472612710786945</v>
      </c>
      <c r="AB9" s="12">
        <f>(X9)+(Z9*1.96)</f>
        <v>0.31607387289213057</v>
      </c>
      <c r="AC9" s="12" t="str">
        <f>"("&amp;ROUND(100*AA9,1)&amp;", "&amp;ROUND(100*AB9,1)&amp;")"</f>
        <v>(30.5, 31.6)</v>
      </c>
    </row>
    <row r="10" spans="1:30" x14ac:dyDescent="0.2">
      <c r="B10" s="48" t="s">
        <v>26</v>
      </c>
      <c r="C10" s="21">
        <v>32660</v>
      </c>
      <c r="D10" s="21">
        <v>24231</v>
      </c>
      <c r="E10" s="63">
        <f>D10/C10</f>
        <v>0.74191671769748924</v>
      </c>
      <c r="F10" s="64">
        <v>18.149999999999999</v>
      </c>
      <c r="G10" s="9" t="str">
        <f>Q10</f>
        <v>(17.7, 18.6)</v>
      </c>
      <c r="H10" s="65">
        <v>21.62</v>
      </c>
      <c r="I10" s="10" t="str">
        <f>W10</f>
        <v>(21.1, 22.1)</v>
      </c>
      <c r="J10" s="22">
        <f>F10+H10</f>
        <v>39.769999999999996</v>
      </c>
      <c r="K10" s="10" t="str">
        <f>AC10</f>
        <v>(39.2, 40.4)</v>
      </c>
      <c r="L10" s="7">
        <f>F10/100</f>
        <v>0.18149999999999999</v>
      </c>
      <c r="M10" s="11">
        <f>1-L10</f>
        <v>0.81850000000000001</v>
      </c>
      <c r="N10" s="7">
        <f>SQRT(L10*M10/D10)</f>
        <v>2.4760646947152853E-3</v>
      </c>
      <c r="O10" s="12">
        <f>(L10)-(N10*1.96)</f>
        <v>0.17664691319835804</v>
      </c>
      <c r="P10" s="12">
        <f>(L10)+(N10*1.96)</f>
        <v>0.18635308680164195</v>
      </c>
      <c r="Q10" s="12" t="str">
        <f>"("&amp;ROUND(100*O10,1)&amp;", "&amp;ROUND(100*P10,1)&amp;")"</f>
        <v>(17.7, 18.6)</v>
      </c>
      <c r="R10" s="7">
        <f>H10/100</f>
        <v>0.2162</v>
      </c>
      <c r="S10" s="11">
        <f>1-R10</f>
        <v>0.78380000000000005</v>
      </c>
      <c r="T10" s="7">
        <f>SQRT(R10*S10/D10)</f>
        <v>2.6445075154316751E-3</v>
      </c>
      <c r="U10" s="12">
        <f>(R10)-(T10*1.96)</f>
        <v>0.21101676526975391</v>
      </c>
      <c r="V10" s="12">
        <f>(R10)+(T10*1.96)</f>
        <v>0.2213832347302461</v>
      </c>
      <c r="W10" s="12" t="str">
        <f>"("&amp;ROUND(100*U10,1)&amp;", "&amp;ROUND(100*V10,1)&amp;")"</f>
        <v>(21.1, 22.1)</v>
      </c>
      <c r="X10" s="7">
        <f>(F10+H10)/100</f>
        <v>0.39769999999999994</v>
      </c>
      <c r="Y10" s="11">
        <f>1-X10</f>
        <v>0.60230000000000006</v>
      </c>
      <c r="Z10" s="7">
        <f>SQRT(X10*Y10/D10)</f>
        <v>3.144115982757119E-3</v>
      </c>
      <c r="AA10" s="12">
        <f>(X10)-(Z10*1.96)</f>
        <v>0.39153753267379598</v>
      </c>
      <c r="AB10" s="12">
        <f>(X10)+(Z10*1.96)</f>
        <v>0.4038624673262039</v>
      </c>
      <c r="AC10" s="12" t="str">
        <f>"("&amp;ROUND(100*AA10,1)&amp;", "&amp;ROUND(100*AB10,1)&amp;")"</f>
        <v>(39.2, 40.4)</v>
      </c>
    </row>
    <row r="11" spans="1:30" x14ac:dyDescent="0.2">
      <c r="B11" s="48" t="s">
        <v>19</v>
      </c>
      <c r="C11" s="21">
        <v>17251</v>
      </c>
      <c r="D11" s="21">
        <v>14893</v>
      </c>
      <c r="E11" s="63">
        <f>D11/C11</f>
        <v>0.86331227175236214</v>
      </c>
      <c r="F11" s="64">
        <v>17.170000000000002</v>
      </c>
      <c r="G11" s="9" t="str">
        <f>Q11</f>
        <v>(16.6, 17.8)</v>
      </c>
      <c r="H11" s="64">
        <v>19.760000000000002</v>
      </c>
      <c r="I11" s="10" t="str">
        <f>W11</f>
        <v>(19.1, 20.4)</v>
      </c>
      <c r="J11" s="22">
        <f>F11+H11</f>
        <v>36.930000000000007</v>
      </c>
      <c r="K11" s="10" t="str">
        <f>AC11</f>
        <v>(36.2, 37.7)</v>
      </c>
      <c r="L11" s="7">
        <f>F11/100</f>
        <v>0.17170000000000002</v>
      </c>
      <c r="M11" s="11">
        <f>1-L11</f>
        <v>0.82830000000000004</v>
      </c>
      <c r="N11" s="7">
        <f>SQRT(L11*M11/D11)</f>
        <v>3.0902092167722928E-3</v>
      </c>
      <c r="O11" s="12">
        <f>(L11)-(N11*1.96)</f>
        <v>0.16564318993512633</v>
      </c>
      <c r="P11" s="12">
        <f>(L11)+(N11*1.96)</f>
        <v>0.1777568100648737</v>
      </c>
      <c r="Q11" s="12" t="str">
        <f>"("&amp;ROUND(100*O11,1)&amp;", "&amp;ROUND(100*P11,1)&amp;")"</f>
        <v>(16.6, 17.8)</v>
      </c>
      <c r="R11" s="7">
        <f>H11/100</f>
        <v>0.19760000000000003</v>
      </c>
      <c r="S11" s="11">
        <f>1-R11</f>
        <v>0.8024</v>
      </c>
      <c r="T11" s="7">
        <f>SQRT(R11*S11/D11)</f>
        <v>3.262855458588068E-3</v>
      </c>
      <c r="U11" s="12">
        <f>(R11)-(T11*1.96)</f>
        <v>0.1912048033011674</v>
      </c>
      <c r="V11" s="12">
        <f>(R11)+(T11*1.96)</f>
        <v>0.20399519669883265</v>
      </c>
      <c r="W11" s="12" t="str">
        <f>"("&amp;ROUND(100*U11,1)&amp;", "&amp;ROUND(100*V11,1)&amp;")"</f>
        <v>(19.1, 20.4)</v>
      </c>
      <c r="X11" s="7">
        <f>(F11+H11)/100</f>
        <v>0.36930000000000007</v>
      </c>
      <c r="Y11" s="11">
        <f>1-X11</f>
        <v>0.63069999999999993</v>
      </c>
      <c r="Z11" s="7">
        <f>SQRT(X11*Y11/D11)</f>
        <v>3.9546674977542166E-3</v>
      </c>
      <c r="AA11" s="12">
        <f>(X11)-(Z11*1.96)</f>
        <v>0.36154885170440182</v>
      </c>
      <c r="AB11" s="12">
        <f>(X11)+(Z11*1.96)</f>
        <v>0.37705114829559833</v>
      </c>
      <c r="AC11" s="12" t="str">
        <f>"("&amp;ROUND(100*AA11,1)&amp;", "&amp;ROUND(100*AB11,1)&amp;")"</f>
        <v>(36.2, 37.7)</v>
      </c>
    </row>
    <row r="12" spans="1:30" ht="15.75" x14ac:dyDescent="0.2">
      <c r="B12" s="62" t="s">
        <v>29</v>
      </c>
      <c r="C12" s="75"/>
      <c r="D12" s="76"/>
      <c r="E12" s="76"/>
      <c r="F12" s="76"/>
      <c r="G12" s="76"/>
      <c r="H12" s="76"/>
      <c r="I12" s="76"/>
      <c r="J12" s="76"/>
      <c r="K12" s="77"/>
      <c r="L12" s="7"/>
      <c r="M12" s="11"/>
      <c r="N12" s="7"/>
      <c r="O12" s="12"/>
      <c r="P12" s="12"/>
      <c r="Q12" s="12"/>
      <c r="R12" s="7"/>
      <c r="S12" s="11"/>
      <c r="T12" s="7"/>
      <c r="U12" s="12"/>
      <c r="V12" s="12"/>
      <c r="W12" s="12"/>
      <c r="X12" s="7"/>
      <c r="Y12" s="11"/>
      <c r="Z12" s="7"/>
      <c r="AA12" s="12"/>
      <c r="AB12" s="12"/>
      <c r="AC12" s="12"/>
    </row>
    <row r="13" spans="1:30" x14ac:dyDescent="0.2">
      <c r="B13" s="48" t="s">
        <v>36</v>
      </c>
      <c r="C13" s="21">
        <v>67737</v>
      </c>
      <c r="D13" s="21">
        <v>40582</v>
      </c>
      <c r="E13" s="63">
        <f>D13/C13</f>
        <v>0.59911126858290153</v>
      </c>
      <c r="F13" s="64">
        <v>14.78</v>
      </c>
      <c r="G13" s="9" t="str">
        <f t="shared" ref="G13:G25" si="4">Q13</f>
        <v>(14.4, 15.1)</v>
      </c>
      <c r="H13" s="65">
        <v>19.73</v>
      </c>
      <c r="I13" s="10" t="str">
        <f t="shared" ref="I13:I25" si="5">W13</f>
        <v>(19.3, 20.1)</v>
      </c>
      <c r="J13" s="22">
        <f t="shared" ref="J13:J25" si="6">F13+H13</f>
        <v>34.51</v>
      </c>
      <c r="K13" s="10" t="str">
        <f t="shared" ref="K13:K25" si="7">AC13</f>
        <v>(34, 35)</v>
      </c>
      <c r="L13" s="7">
        <f t="shared" ref="L13:L20" si="8">F13/100</f>
        <v>0.14779999999999999</v>
      </c>
      <c r="M13" s="11">
        <f t="shared" ref="M13:M20" si="9">1-L13</f>
        <v>0.85220000000000007</v>
      </c>
      <c r="N13" s="7">
        <f>SQRT(L13*M13/D13)</f>
        <v>1.76173774319761E-3</v>
      </c>
      <c r="O13" s="12">
        <f t="shared" si="0"/>
        <v>0.14434699402333268</v>
      </c>
      <c r="P13" s="12">
        <f t="shared" si="1"/>
        <v>0.1512530059766673</v>
      </c>
      <c r="Q13" s="12" t="str">
        <f t="shared" ref="Q13:Q20" si="10">"("&amp;ROUND(100*O13,1)&amp;", "&amp;ROUND(100*P13,1)&amp;")"</f>
        <v>(14.4, 15.1)</v>
      </c>
      <c r="R13" s="7">
        <f t="shared" si="2"/>
        <v>0.1973</v>
      </c>
      <c r="S13" s="11">
        <f t="shared" ref="S13:S20" si="11">1-R13</f>
        <v>0.80269999999999997</v>
      </c>
      <c r="T13" s="7">
        <f>SQRT(R13*S13/D13)</f>
        <v>1.9754837011056281E-3</v>
      </c>
      <c r="U13" s="12">
        <f t="shared" ref="U13:U20" si="12">(R13)-(T13*1.96)</f>
        <v>0.19342805194583299</v>
      </c>
      <c r="V13" s="12">
        <f t="shared" ref="V13:V20" si="13">(R13)+(T13*1.96)</f>
        <v>0.20117194805416702</v>
      </c>
      <c r="W13" s="12" t="str">
        <f t="shared" ref="W13:W20" si="14">"("&amp;ROUND(100*U13,1)&amp;", "&amp;ROUND(100*V13,1)&amp;")"</f>
        <v>(19.3, 20.1)</v>
      </c>
      <c r="X13" s="7">
        <f t="shared" si="3"/>
        <v>0.34509999999999996</v>
      </c>
      <c r="Y13" s="11">
        <f t="shared" ref="Y13:Y20" si="15">1-X13</f>
        <v>0.65490000000000004</v>
      </c>
      <c r="Z13" s="7">
        <f>SQRT(X13*Y13/D13)</f>
        <v>2.3598981053356734E-3</v>
      </c>
      <c r="AA13" s="12">
        <f t="shared" ref="AA13:AA20" si="16">(X13)-(Z13*1.96)</f>
        <v>0.34047459971354205</v>
      </c>
      <c r="AB13" s="12">
        <f t="shared" ref="AB13:AB20" si="17">(X13)+(Z13*1.96)</f>
        <v>0.34972540028645788</v>
      </c>
      <c r="AC13" s="12" t="str">
        <f t="shared" ref="AC13:AC20" si="18">"("&amp;ROUND(100*AA13,1)&amp;", "&amp;ROUND(100*AB13,1)&amp;")"</f>
        <v>(34, 35)</v>
      </c>
    </row>
    <row r="14" spans="1:30" x14ac:dyDescent="0.2">
      <c r="B14" s="48" t="s">
        <v>37</v>
      </c>
      <c r="C14" s="21">
        <v>65771</v>
      </c>
      <c r="D14" s="21">
        <v>38911</v>
      </c>
      <c r="E14" s="63">
        <f>D14/C14</f>
        <v>0.59161332502166608</v>
      </c>
      <c r="F14" s="64">
        <v>15.99</v>
      </c>
      <c r="G14" s="9" t="str">
        <f t="shared" si="4"/>
        <v>(15.6, 16.4)</v>
      </c>
      <c r="H14" s="64">
        <v>16.54</v>
      </c>
      <c r="I14" s="10" t="str">
        <f t="shared" si="5"/>
        <v>(16.2, 16.9)</v>
      </c>
      <c r="J14" s="22">
        <f t="shared" si="6"/>
        <v>32.53</v>
      </c>
      <c r="K14" s="10" t="str">
        <f t="shared" si="7"/>
        <v>(32.1, 33)</v>
      </c>
      <c r="L14" s="7">
        <f t="shared" si="8"/>
        <v>0.15990000000000001</v>
      </c>
      <c r="M14" s="11">
        <f t="shared" si="9"/>
        <v>0.84009999999999996</v>
      </c>
      <c r="N14" s="7">
        <f>SQRT(L14*M14/D14)</f>
        <v>1.8580334493594575E-3</v>
      </c>
      <c r="O14" s="12">
        <f t="shared" si="0"/>
        <v>0.15625825443925548</v>
      </c>
      <c r="P14" s="12">
        <f t="shared" si="1"/>
        <v>0.16354174556074455</v>
      </c>
      <c r="Q14" s="12" t="str">
        <f t="shared" si="10"/>
        <v>(15.6, 16.4)</v>
      </c>
      <c r="R14" s="7">
        <f t="shared" si="2"/>
        <v>0.16539999999999999</v>
      </c>
      <c r="S14" s="11">
        <f t="shared" si="11"/>
        <v>0.83460000000000001</v>
      </c>
      <c r="T14" s="7">
        <f>SQRT(R14*S14/D14)</f>
        <v>1.8835222145676047E-3</v>
      </c>
      <c r="U14" s="12">
        <f t="shared" si="12"/>
        <v>0.16170829645944748</v>
      </c>
      <c r="V14" s="12">
        <f t="shared" si="13"/>
        <v>0.1690917035405525</v>
      </c>
      <c r="W14" s="12" t="str">
        <f t="shared" si="14"/>
        <v>(16.2, 16.9)</v>
      </c>
      <c r="X14" s="7">
        <f t="shared" si="3"/>
        <v>0.32530000000000003</v>
      </c>
      <c r="Y14" s="11">
        <f t="shared" si="15"/>
        <v>0.67469999999999997</v>
      </c>
      <c r="Z14" s="7">
        <f>SQRT(X14*Y14/D14)</f>
        <v>2.3749867477234356E-3</v>
      </c>
      <c r="AA14" s="12">
        <f t="shared" si="16"/>
        <v>0.32064502597446209</v>
      </c>
      <c r="AB14" s="12">
        <f t="shared" si="17"/>
        <v>0.32995497402553797</v>
      </c>
      <c r="AC14" s="12" t="str">
        <f t="shared" si="18"/>
        <v>(32.1, 33)</v>
      </c>
    </row>
    <row r="15" spans="1:30" s="57" customFormat="1" ht="15.75" x14ac:dyDescent="0.25">
      <c r="A15" s="49"/>
      <c r="B15" s="47" t="s">
        <v>30</v>
      </c>
      <c r="C15" s="50"/>
      <c r="D15" s="50"/>
      <c r="E15" s="66"/>
      <c r="F15" s="67"/>
      <c r="G15" s="51"/>
      <c r="H15" s="67"/>
      <c r="I15" s="52"/>
      <c r="J15" s="53"/>
      <c r="K15" s="52"/>
      <c r="L15" s="54"/>
      <c r="M15" s="55"/>
      <c r="N15" s="54"/>
      <c r="O15" s="56"/>
      <c r="P15" s="56"/>
      <c r="Q15" s="56"/>
      <c r="R15" s="54"/>
      <c r="S15" s="55"/>
      <c r="T15" s="54"/>
      <c r="U15" s="56"/>
      <c r="V15" s="56"/>
      <c r="W15" s="56"/>
      <c r="X15" s="54"/>
      <c r="Y15" s="55"/>
      <c r="Z15" s="54"/>
      <c r="AA15" s="56"/>
      <c r="AB15" s="56"/>
      <c r="AC15" s="56"/>
    </row>
    <row r="16" spans="1:30" x14ac:dyDescent="0.2">
      <c r="B16" s="48" t="s">
        <v>38</v>
      </c>
      <c r="C16" s="21">
        <v>86960</v>
      </c>
      <c r="D16" s="21">
        <v>50842</v>
      </c>
      <c r="E16" s="63">
        <f t="shared" ref="E16:E24" si="19">D16/C16</f>
        <v>0.58465961361545538</v>
      </c>
      <c r="F16" s="64">
        <v>15.46</v>
      </c>
      <c r="G16" s="9" t="str">
        <f t="shared" si="4"/>
        <v>(15.1, 15.8)</v>
      </c>
      <c r="H16" s="64">
        <v>18.03</v>
      </c>
      <c r="I16" s="10" t="str">
        <f t="shared" si="5"/>
        <v>(17.7, 18.4)</v>
      </c>
      <c r="J16" s="22">
        <f t="shared" si="6"/>
        <v>33.49</v>
      </c>
      <c r="K16" s="10" t="str">
        <f t="shared" si="7"/>
        <v>(33.1, 33.9)</v>
      </c>
      <c r="L16" s="7">
        <f t="shared" si="8"/>
        <v>0.15460000000000002</v>
      </c>
      <c r="M16" s="11">
        <f t="shared" si="9"/>
        <v>0.84539999999999993</v>
      </c>
      <c r="N16" s="7">
        <f t="shared" ref="N16:N21" si="20">SQRT(L16*M16/D16)</f>
        <v>1.6033360347552216E-3</v>
      </c>
      <c r="O16" s="12">
        <f t="shared" si="0"/>
        <v>0.15145746137187979</v>
      </c>
      <c r="P16" s="12">
        <f t="shared" si="1"/>
        <v>0.15774253862812024</v>
      </c>
      <c r="Q16" s="12" t="str">
        <f t="shared" si="10"/>
        <v>(15.1, 15.8)</v>
      </c>
      <c r="R16" s="7">
        <f t="shared" si="2"/>
        <v>0.18030000000000002</v>
      </c>
      <c r="S16" s="11">
        <f t="shared" si="11"/>
        <v>0.81969999999999998</v>
      </c>
      <c r="T16" s="7">
        <f t="shared" ref="T16:T21" si="21">SQRT(R16*S16/D16)</f>
        <v>1.7049593061974552E-3</v>
      </c>
      <c r="U16" s="12">
        <f t="shared" si="12"/>
        <v>0.17695827975985301</v>
      </c>
      <c r="V16" s="12">
        <f t="shared" si="13"/>
        <v>0.18364172024014702</v>
      </c>
      <c r="W16" s="12" t="str">
        <f t="shared" si="14"/>
        <v>(17.7, 18.4)</v>
      </c>
      <c r="X16" s="7">
        <f t="shared" si="3"/>
        <v>0.33490000000000003</v>
      </c>
      <c r="Y16" s="11">
        <f t="shared" si="15"/>
        <v>0.66510000000000002</v>
      </c>
      <c r="Z16" s="7">
        <f t="shared" ref="Z16:Z21" si="22">SQRT(X16*Y16/D16)</f>
        <v>2.0930988280689401E-3</v>
      </c>
      <c r="AA16" s="12">
        <f t="shared" si="16"/>
        <v>0.33079752629698489</v>
      </c>
      <c r="AB16" s="12">
        <f t="shared" si="17"/>
        <v>0.33900247370301517</v>
      </c>
      <c r="AC16" s="12" t="str">
        <f t="shared" si="18"/>
        <v>(33.1, 33.9)</v>
      </c>
    </row>
    <row r="17" spans="1:29" x14ac:dyDescent="0.2">
      <c r="B17" s="48" t="s">
        <v>39</v>
      </c>
      <c r="C17" s="21">
        <v>15242</v>
      </c>
      <c r="D17" s="21">
        <v>11672</v>
      </c>
      <c r="E17" s="63">
        <f t="shared" si="19"/>
        <v>0.765778769190395</v>
      </c>
      <c r="F17" s="64">
        <v>14.54</v>
      </c>
      <c r="G17" s="9" t="str">
        <f t="shared" si="4"/>
        <v>(13.9, 15.2)</v>
      </c>
      <c r="H17" s="64">
        <v>16.96</v>
      </c>
      <c r="I17" s="10" t="str">
        <f t="shared" si="5"/>
        <v>(16.3, 17.6)</v>
      </c>
      <c r="J17" s="22">
        <f t="shared" si="6"/>
        <v>31.5</v>
      </c>
      <c r="K17" s="10" t="str">
        <f t="shared" si="7"/>
        <v>(30.7, 32.3)</v>
      </c>
      <c r="L17" s="7">
        <f t="shared" si="8"/>
        <v>0.1454</v>
      </c>
      <c r="M17" s="11">
        <f t="shared" si="9"/>
        <v>0.85460000000000003</v>
      </c>
      <c r="N17" s="7">
        <f t="shared" si="20"/>
        <v>3.262804165322741E-3</v>
      </c>
      <c r="O17" s="12">
        <f t="shared" si="0"/>
        <v>0.13900490383596742</v>
      </c>
      <c r="P17" s="12">
        <f t="shared" si="1"/>
        <v>0.15179509616403258</v>
      </c>
      <c r="Q17" s="12" t="str">
        <f t="shared" si="10"/>
        <v>(13.9, 15.2)</v>
      </c>
      <c r="R17" s="7">
        <f t="shared" si="2"/>
        <v>0.1696</v>
      </c>
      <c r="S17" s="11">
        <f t="shared" si="11"/>
        <v>0.83040000000000003</v>
      </c>
      <c r="T17" s="7">
        <f t="shared" si="21"/>
        <v>3.4736331822140458E-3</v>
      </c>
      <c r="U17" s="12">
        <f t="shared" si="12"/>
        <v>0.16279167896286048</v>
      </c>
      <c r="V17" s="12">
        <f t="shared" si="13"/>
        <v>0.17640832103713952</v>
      </c>
      <c r="W17" s="12" t="str">
        <f t="shared" si="14"/>
        <v>(16.3, 17.6)</v>
      </c>
      <c r="X17" s="7">
        <f t="shared" si="3"/>
        <v>0.315</v>
      </c>
      <c r="Y17" s="11">
        <f t="shared" si="15"/>
        <v>0.68500000000000005</v>
      </c>
      <c r="Z17" s="7">
        <f t="shared" si="22"/>
        <v>4.2995987029220079E-3</v>
      </c>
      <c r="AA17" s="12">
        <f t="shared" si="16"/>
        <v>0.30657278654227288</v>
      </c>
      <c r="AB17" s="12">
        <f t="shared" si="17"/>
        <v>0.32342721345772713</v>
      </c>
      <c r="AC17" s="12" t="str">
        <f t="shared" si="18"/>
        <v>(30.7, 32.3)</v>
      </c>
    </row>
    <row r="18" spans="1:29" x14ac:dyDescent="0.2">
      <c r="B18" s="48" t="s">
        <v>40</v>
      </c>
      <c r="C18" s="21">
        <v>4534</v>
      </c>
      <c r="D18" s="21">
        <v>2500</v>
      </c>
      <c r="E18" s="63">
        <f t="shared" si="19"/>
        <v>0.55138950154389066</v>
      </c>
      <c r="F18" s="64">
        <v>11.25</v>
      </c>
      <c r="G18" s="9" t="str">
        <f t="shared" si="4"/>
        <v>(10, 12.5)</v>
      </c>
      <c r="H18" s="64">
        <v>8.81</v>
      </c>
      <c r="I18" s="10" t="str">
        <f t="shared" si="5"/>
        <v>(7.7, 9.9)</v>
      </c>
      <c r="J18" s="22">
        <f t="shared" si="6"/>
        <v>20.060000000000002</v>
      </c>
      <c r="K18" s="10" t="str">
        <f t="shared" si="7"/>
        <v>(18.5, 21.6)</v>
      </c>
      <c r="L18" s="7">
        <f t="shared" si="8"/>
        <v>0.1125</v>
      </c>
      <c r="M18" s="11">
        <f t="shared" si="9"/>
        <v>0.88749999999999996</v>
      </c>
      <c r="N18" s="7">
        <f t="shared" si="20"/>
        <v>6.3196123298822687E-3</v>
      </c>
      <c r="O18" s="12">
        <f t="shared" si="0"/>
        <v>0.10011355983343076</v>
      </c>
      <c r="P18" s="12">
        <f t="shared" si="1"/>
        <v>0.12488644016656925</v>
      </c>
      <c r="Q18" s="12" t="str">
        <f t="shared" si="10"/>
        <v>(10, 12.5)</v>
      </c>
      <c r="R18" s="7">
        <f t="shared" si="2"/>
        <v>8.8100000000000012E-2</v>
      </c>
      <c r="S18" s="11">
        <f t="shared" si="11"/>
        <v>0.91189999999999993</v>
      </c>
      <c r="T18" s="7">
        <f t="shared" si="21"/>
        <v>5.6688055179199793E-3</v>
      </c>
      <c r="U18" s="12">
        <f t="shared" si="12"/>
        <v>7.6989141184876847E-2</v>
      </c>
      <c r="V18" s="12">
        <f t="shared" si="13"/>
        <v>9.9210858815123176E-2</v>
      </c>
      <c r="W18" s="12" t="str">
        <f t="shared" si="14"/>
        <v>(7.7, 9.9)</v>
      </c>
      <c r="X18" s="7">
        <f t="shared" si="3"/>
        <v>0.20060000000000003</v>
      </c>
      <c r="Y18" s="11">
        <f t="shared" si="15"/>
        <v>0.7994</v>
      </c>
      <c r="Z18" s="7">
        <f t="shared" si="22"/>
        <v>8.0089859532902173E-3</v>
      </c>
      <c r="AA18" s="12">
        <f t="shared" si="16"/>
        <v>0.18490238753155119</v>
      </c>
      <c r="AB18" s="12">
        <f t="shared" si="17"/>
        <v>0.21629761246844886</v>
      </c>
      <c r="AC18" s="12" t="str">
        <f t="shared" si="18"/>
        <v>(18.5, 21.6)</v>
      </c>
    </row>
    <row r="19" spans="1:29" x14ac:dyDescent="0.2">
      <c r="B19" s="48" t="s">
        <v>41</v>
      </c>
      <c r="C19" s="21">
        <v>1729</v>
      </c>
      <c r="D19" s="68">
        <v>457</v>
      </c>
      <c r="E19" s="63">
        <f t="shared" si="19"/>
        <v>0.26431463273568534</v>
      </c>
      <c r="F19" s="64">
        <v>16.190000000000001</v>
      </c>
      <c r="G19" s="9" t="str">
        <f t="shared" si="4"/>
        <v>(12.8, 19.6)</v>
      </c>
      <c r="H19" s="65">
        <v>25.6</v>
      </c>
      <c r="I19" s="10" t="str">
        <f t="shared" si="5"/>
        <v>(21.6, 29.6)</v>
      </c>
      <c r="J19" s="22">
        <f t="shared" si="6"/>
        <v>41.790000000000006</v>
      </c>
      <c r="K19" s="10" t="str">
        <f t="shared" si="7"/>
        <v>(37.3, 46.3)</v>
      </c>
      <c r="L19" s="7">
        <f t="shared" si="8"/>
        <v>0.16190000000000002</v>
      </c>
      <c r="M19" s="11">
        <f t="shared" si="9"/>
        <v>0.83809999999999996</v>
      </c>
      <c r="N19" s="7">
        <f t="shared" si="20"/>
        <v>1.7231109594439353E-2</v>
      </c>
      <c r="O19" s="12">
        <f t="shared" si="0"/>
        <v>0.12812702519489888</v>
      </c>
      <c r="P19" s="12">
        <f t="shared" si="1"/>
        <v>0.19567297480510115</v>
      </c>
      <c r="Q19" s="12" t="str">
        <f t="shared" si="10"/>
        <v>(12.8, 19.6)</v>
      </c>
      <c r="R19" s="7">
        <f t="shared" si="2"/>
        <v>0.25600000000000001</v>
      </c>
      <c r="S19" s="11">
        <f t="shared" si="11"/>
        <v>0.74399999999999999</v>
      </c>
      <c r="T19" s="7">
        <f t="shared" si="21"/>
        <v>2.0414951400878203E-2</v>
      </c>
      <c r="U19" s="12">
        <f t="shared" si="12"/>
        <v>0.21598669525427872</v>
      </c>
      <c r="V19" s="12">
        <f t="shared" si="13"/>
        <v>0.2960133047457213</v>
      </c>
      <c r="W19" s="12" t="str">
        <f t="shared" si="14"/>
        <v>(21.6, 29.6)</v>
      </c>
      <c r="X19" s="7">
        <f t="shared" si="3"/>
        <v>0.41790000000000005</v>
      </c>
      <c r="Y19" s="11">
        <f t="shared" si="15"/>
        <v>0.58209999999999995</v>
      </c>
      <c r="Z19" s="7">
        <f t="shared" si="22"/>
        <v>2.3071555990926376E-2</v>
      </c>
      <c r="AA19" s="12">
        <f t="shared" si="16"/>
        <v>0.37267975025778433</v>
      </c>
      <c r="AB19" s="12">
        <f t="shared" si="17"/>
        <v>0.46312024974221577</v>
      </c>
      <c r="AC19" s="12" t="str">
        <f t="shared" si="18"/>
        <v>(37.3, 46.3)</v>
      </c>
    </row>
    <row r="20" spans="1:29" x14ac:dyDescent="0.2">
      <c r="B20" s="48" t="s">
        <v>42</v>
      </c>
      <c r="C20" s="21">
        <v>25043</v>
      </c>
      <c r="D20" s="21">
        <v>6263</v>
      </c>
      <c r="E20" s="63">
        <f t="shared" si="19"/>
        <v>0.25008984546579882</v>
      </c>
      <c r="F20" s="64">
        <v>16.82</v>
      </c>
      <c r="G20" s="9" t="str">
        <f t="shared" si="4"/>
        <v>(15.9, 17.7)</v>
      </c>
      <c r="H20" s="65">
        <v>24.98</v>
      </c>
      <c r="I20" s="10" t="str">
        <f t="shared" si="5"/>
        <v>(23.9, 26.1)</v>
      </c>
      <c r="J20" s="22">
        <f t="shared" si="6"/>
        <v>41.8</v>
      </c>
      <c r="K20" s="10" t="str">
        <f t="shared" si="7"/>
        <v>(40.6, 43)</v>
      </c>
      <c r="L20" s="7">
        <f t="shared" si="8"/>
        <v>0.16820000000000002</v>
      </c>
      <c r="M20" s="11">
        <f t="shared" si="9"/>
        <v>0.83179999999999998</v>
      </c>
      <c r="N20" s="7">
        <f t="shared" si="20"/>
        <v>4.7264084262627322E-3</v>
      </c>
      <c r="O20" s="12">
        <f t="shared" si="0"/>
        <v>0.15893623948452507</v>
      </c>
      <c r="P20" s="12">
        <f t="shared" si="1"/>
        <v>0.17746376051547497</v>
      </c>
      <c r="Q20" s="12" t="str">
        <f t="shared" si="10"/>
        <v>(15.9, 17.7)</v>
      </c>
      <c r="R20" s="7">
        <f t="shared" si="2"/>
        <v>0.24979999999999999</v>
      </c>
      <c r="S20" s="11">
        <f t="shared" si="11"/>
        <v>0.75019999999999998</v>
      </c>
      <c r="T20" s="7">
        <f t="shared" si="21"/>
        <v>5.4700782761125692E-3</v>
      </c>
      <c r="U20" s="12">
        <f t="shared" si="12"/>
        <v>0.23907864657881936</v>
      </c>
      <c r="V20" s="12">
        <f t="shared" si="13"/>
        <v>0.26052135342118066</v>
      </c>
      <c r="W20" s="12" t="str">
        <f t="shared" si="14"/>
        <v>(23.9, 26.1)</v>
      </c>
      <c r="X20" s="7">
        <f t="shared" si="3"/>
        <v>0.41799999999999998</v>
      </c>
      <c r="Y20" s="11">
        <f t="shared" si="15"/>
        <v>0.58200000000000007</v>
      </c>
      <c r="Z20" s="7">
        <f t="shared" si="22"/>
        <v>6.2324446085896181E-3</v>
      </c>
      <c r="AA20" s="12">
        <f t="shared" si="16"/>
        <v>0.40578440856716436</v>
      </c>
      <c r="AB20" s="12">
        <f t="shared" si="17"/>
        <v>0.43021559143283561</v>
      </c>
      <c r="AC20" s="12" t="str">
        <f t="shared" si="18"/>
        <v>(40.6, 43)</v>
      </c>
    </row>
    <row r="21" spans="1:29" s="41" customFormat="1" x14ac:dyDescent="0.2">
      <c r="A21" s="33"/>
      <c r="B21" s="48" t="s">
        <v>43</v>
      </c>
      <c r="C21" s="21">
        <v>0</v>
      </c>
      <c r="D21" s="21">
        <v>7759</v>
      </c>
      <c r="E21" s="63" t="s">
        <v>20</v>
      </c>
      <c r="F21" s="64">
        <v>16.149999999999999</v>
      </c>
      <c r="G21" s="9" t="str">
        <f t="shared" si="4"/>
        <v>(15.3, 17)</v>
      </c>
      <c r="H21" s="65">
        <v>17.98</v>
      </c>
      <c r="I21" s="10" t="str">
        <f t="shared" si="5"/>
        <v>(17.1, 18.8)</v>
      </c>
      <c r="J21" s="22">
        <f t="shared" si="6"/>
        <v>34.129999999999995</v>
      </c>
      <c r="K21" s="10" t="str">
        <f t="shared" si="7"/>
        <v>(33.1, 35.2)</v>
      </c>
      <c r="L21" s="38">
        <f>F21/100</f>
        <v>0.16149999999999998</v>
      </c>
      <c r="M21" s="39">
        <f>1-L21</f>
        <v>0.83850000000000002</v>
      </c>
      <c r="N21" s="38">
        <f t="shared" si="20"/>
        <v>4.177677593596797E-3</v>
      </c>
      <c r="O21" s="40">
        <f>(L21)-(N21*1.96)</f>
        <v>0.15331175191655025</v>
      </c>
      <c r="P21" s="40">
        <f>(L21)+(N21*1.96)</f>
        <v>0.16968824808344971</v>
      </c>
      <c r="Q21" s="40" t="str">
        <f>"("&amp;ROUND(100*O21,1)&amp;", "&amp;ROUND(100*P21,1)&amp;")"</f>
        <v>(15.3, 17)</v>
      </c>
      <c r="R21" s="38">
        <f>H21/100</f>
        <v>0.17980000000000002</v>
      </c>
      <c r="S21" s="39">
        <f>1-R21</f>
        <v>0.82020000000000004</v>
      </c>
      <c r="T21" s="38">
        <f t="shared" si="21"/>
        <v>4.3596522632754287E-3</v>
      </c>
      <c r="U21" s="40">
        <f>(R21)-(T21*1.96)</f>
        <v>0.17125508156398017</v>
      </c>
      <c r="V21" s="40">
        <f>(R21)+(T21*1.96)</f>
        <v>0.18834491843601986</v>
      </c>
      <c r="W21" s="40" t="str">
        <f>"("&amp;ROUND(100*U21,1)&amp;", "&amp;ROUND(100*V21,1)&amp;")"</f>
        <v>(17.1, 18.8)</v>
      </c>
      <c r="X21" s="38">
        <f>(F21+H21)/100</f>
        <v>0.34129999999999994</v>
      </c>
      <c r="Y21" s="39">
        <f>1-X21</f>
        <v>0.65870000000000006</v>
      </c>
      <c r="Z21" s="38">
        <f t="shared" si="22"/>
        <v>5.3828106119176884E-3</v>
      </c>
      <c r="AA21" s="40">
        <f>(X21)-(Z21*1.96)</f>
        <v>0.33074969120064129</v>
      </c>
      <c r="AB21" s="40">
        <f>(X21)+(Z21*1.96)</f>
        <v>0.35185030879935858</v>
      </c>
      <c r="AC21" s="40" t="str">
        <f>"("&amp;ROUND(100*AA21,1)&amp;", "&amp;ROUND(100*AB21,1)&amp;")"</f>
        <v>(33.1, 35.2)</v>
      </c>
    </row>
    <row r="22" spans="1:29" s="41" customFormat="1" ht="15.75" x14ac:dyDescent="0.2">
      <c r="A22" s="33"/>
      <c r="B22" s="47" t="s">
        <v>31</v>
      </c>
      <c r="C22" s="34"/>
      <c r="D22" s="34"/>
      <c r="E22" s="69"/>
      <c r="F22" s="70"/>
      <c r="G22" s="35"/>
      <c r="H22" s="71"/>
      <c r="I22" s="36"/>
      <c r="J22" s="37"/>
      <c r="K22" s="36"/>
      <c r="L22" s="38"/>
      <c r="M22" s="39"/>
      <c r="N22" s="38"/>
      <c r="O22" s="40"/>
      <c r="P22" s="40"/>
      <c r="Q22" s="40"/>
      <c r="R22" s="38"/>
      <c r="S22" s="39"/>
      <c r="T22" s="38"/>
      <c r="U22" s="40"/>
      <c r="V22" s="40"/>
      <c r="W22" s="40"/>
      <c r="X22" s="38"/>
      <c r="Y22" s="39"/>
      <c r="Z22" s="38"/>
      <c r="AA22" s="40"/>
      <c r="AB22" s="40"/>
      <c r="AC22" s="40"/>
    </row>
    <row r="23" spans="1:29" x14ac:dyDescent="0.2">
      <c r="B23" s="48" t="s">
        <v>44</v>
      </c>
      <c r="C23" s="21">
        <v>66314</v>
      </c>
      <c r="D23" s="21">
        <v>46036</v>
      </c>
      <c r="E23" s="63">
        <f t="shared" si="19"/>
        <v>0.69421238350876135</v>
      </c>
      <c r="F23" s="64">
        <v>16.989999999999998</v>
      </c>
      <c r="G23" s="9" t="str">
        <f t="shared" si="4"/>
        <v>(16.6, 17.3)</v>
      </c>
      <c r="H23" s="65">
        <v>21.29</v>
      </c>
      <c r="I23" s="10" t="str">
        <f t="shared" si="5"/>
        <v>(20.9, 21.7)</v>
      </c>
      <c r="J23" s="22">
        <f t="shared" si="6"/>
        <v>38.28</v>
      </c>
      <c r="K23" s="10" t="str">
        <f t="shared" si="7"/>
        <v>(37.8, 38.7)</v>
      </c>
      <c r="L23" s="7">
        <f>F23/100</f>
        <v>0.1699</v>
      </c>
      <c r="M23" s="11">
        <f>1-L23</f>
        <v>0.83010000000000006</v>
      </c>
      <c r="N23" s="7">
        <f>SQRT(L23*M23/D23)</f>
        <v>1.7503024700436464E-3</v>
      </c>
      <c r="O23" s="12">
        <f>(L23)-(N23*1.96)</f>
        <v>0.16646940715871444</v>
      </c>
      <c r="P23" s="12">
        <f>(L23)+(N23*1.96)</f>
        <v>0.17333059284128555</v>
      </c>
      <c r="Q23" s="12" t="str">
        <f>"("&amp;ROUND(100*O23,1)&amp;", "&amp;ROUND(100*P23,1)&amp;")"</f>
        <v>(16.6, 17.3)</v>
      </c>
      <c r="R23" s="7">
        <f>H23/100</f>
        <v>0.21289999999999998</v>
      </c>
      <c r="S23" s="11">
        <f>1-R23</f>
        <v>0.78710000000000002</v>
      </c>
      <c r="T23" s="7">
        <f>SQRT(R23*S23/D23)</f>
        <v>1.9078929192784357E-3</v>
      </c>
      <c r="U23" s="12">
        <f>(R23)-(T23*1.96)</f>
        <v>0.20916052987821424</v>
      </c>
      <c r="V23" s="12">
        <f>(R23)+(T23*1.96)</f>
        <v>0.21663947012178572</v>
      </c>
      <c r="W23" s="12" t="str">
        <f>"("&amp;ROUND(100*U23,1)&amp;", "&amp;ROUND(100*V23,1)&amp;")"</f>
        <v>(20.9, 21.7)</v>
      </c>
      <c r="X23" s="7">
        <f>(F23+H23)/100</f>
        <v>0.38280000000000003</v>
      </c>
      <c r="Y23" s="11">
        <f>1-X23</f>
        <v>0.61719999999999997</v>
      </c>
      <c r="Z23" s="7">
        <f>SQRT(X23*Y23/D23)</f>
        <v>2.2654273145574087E-3</v>
      </c>
      <c r="AA23" s="12">
        <f>(X23)-(Z23*1.96)</f>
        <v>0.37835976246346753</v>
      </c>
      <c r="AB23" s="12">
        <f>(X23)+(Z23*1.96)</f>
        <v>0.38724023753653253</v>
      </c>
      <c r="AC23" s="12" t="str">
        <f>"("&amp;ROUND(100*AA23,1)&amp;", "&amp;ROUND(100*AB23,1)&amp;")"</f>
        <v>(37.8, 38.7)</v>
      </c>
    </row>
    <row r="24" spans="1:29" ht="15.75" customHeight="1" x14ac:dyDescent="0.2">
      <c r="B24" s="48" t="s">
        <v>45</v>
      </c>
      <c r="C24" s="21">
        <v>67194</v>
      </c>
      <c r="D24" s="21">
        <v>28375</v>
      </c>
      <c r="E24" s="63">
        <f t="shared" si="19"/>
        <v>0.42228472780307763</v>
      </c>
      <c r="F24" s="64">
        <v>12.95</v>
      </c>
      <c r="G24" s="9" t="str">
        <f t="shared" si="4"/>
        <v>(12.6, 13.3)</v>
      </c>
      <c r="H24" s="64">
        <v>13.74</v>
      </c>
      <c r="I24" s="10" t="str">
        <f t="shared" si="5"/>
        <v>(13.3, 14.1)</v>
      </c>
      <c r="J24" s="22">
        <f t="shared" si="6"/>
        <v>26.689999999999998</v>
      </c>
      <c r="K24" s="10" t="str">
        <f t="shared" si="7"/>
        <v>(26.2, 27.2)</v>
      </c>
      <c r="L24" s="7">
        <f>F24/100</f>
        <v>0.1295</v>
      </c>
      <c r="M24" s="11">
        <f>1-L24</f>
        <v>0.87050000000000005</v>
      </c>
      <c r="N24" s="7">
        <f>SQRT(L24*M24/D24)</f>
        <v>1.9932021035385904E-3</v>
      </c>
      <c r="O24" s="12">
        <f>(L24)-(N24*1.96)</f>
        <v>0.12559332387706437</v>
      </c>
      <c r="P24" s="12">
        <f>(L24)+(N24*1.96)</f>
        <v>0.13340667612293564</v>
      </c>
      <c r="Q24" s="12" t="str">
        <f>"("&amp;ROUND(100*O24,1)&amp;", "&amp;ROUND(100*P24,1)&amp;")"</f>
        <v>(12.6, 13.3)</v>
      </c>
      <c r="R24" s="7">
        <f>H24/100</f>
        <v>0.13739999999999999</v>
      </c>
      <c r="S24" s="11">
        <f>1-R24</f>
        <v>0.86260000000000003</v>
      </c>
      <c r="T24" s="7">
        <f>SQRT(R24*S24/D24)</f>
        <v>2.0437612385012099E-3</v>
      </c>
      <c r="U24" s="12">
        <f>(R24)-(T24*1.96)</f>
        <v>0.13339422797253761</v>
      </c>
      <c r="V24" s="12">
        <f>(R24)+(T24*1.96)</f>
        <v>0.14140577202746238</v>
      </c>
      <c r="W24" s="12" t="str">
        <f>"("&amp;ROUND(100*U24,1)&amp;", "&amp;ROUND(100*V24,1)&amp;")"</f>
        <v>(13.3, 14.1)</v>
      </c>
      <c r="X24" s="7">
        <f>(F24+H24)/100</f>
        <v>0.26689999999999997</v>
      </c>
      <c r="Y24" s="11">
        <f>1-X24</f>
        <v>0.73310000000000008</v>
      </c>
      <c r="Z24" s="7">
        <f>SQRT(X24*Y24/D24)</f>
        <v>2.6259591241270118E-3</v>
      </c>
      <c r="AA24" s="12">
        <f>(X24)-(Z24*1.96)</f>
        <v>0.26175312011671104</v>
      </c>
      <c r="AB24" s="12">
        <f>(X24)+(Z24*1.96)</f>
        <v>0.27204687988328891</v>
      </c>
      <c r="AC24" s="12" t="str">
        <f>"("&amp;ROUND(100*AA24,1)&amp;", "&amp;ROUND(100*AB24,1)&amp;")"</f>
        <v>(26.2, 27.2)</v>
      </c>
    </row>
    <row r="25" spans="1:29" s="41" customFormat="1" ht="15.75" customHeight="1" x14ac:dyDescent="0.2">
      <c r="A25" s="33"/>
      <c r="B25" s="48" t="s">
        <v>46</v>
      </c>
      <c r="C25" s="21">
        <v>0</v>
      </c>
      <c r="D25" s="21">
        <v>5082</v>
      </c>
      <c r="E25" s="63" t="s">
        <v>20</v>
      </c>
      <c r="F25" s="64">
        <v>14.29</v>
      </c>
      <c r="G25" s="9" t="str">
        <f t="shared" si="4"/>
        <v>(13.3, 15.3)</v>
      </c>
      <c r="H25" s="64">
        <v>14.56</v>
      </c>
      <c r="I25" s="58" t="str">
        <f t="shared" si="5"/>
        <v>(13.6, 15.5)</v>
      </c>
      <c r="J25" s="59">
        <f t="shared" si="6"/>
        <v>28.85</v>
      </c>
      <c r="K25" s="58" t="str">
        <f t="shared" si="7"/>
        <v>(27.6, 30.1)</v>
      </c>
      <c r="L25" s="38">
        <f>F25/100</f>
        <v>0.1429</v>
      </c>
      <c r="M25" s="39">
        <f>1-L25</f>
        <v>0.85709999999999997</v>
      </c>
      <c r="N25" s="38">
        <f>SQRT(L25*M25/D25)</f>
        <v>4.9092430231363077E-3</v>
      </c>
      <c r="O25" s="40">
        <f>(L25)-(N25*1.96)</f>
        <v>0.13327788367465285</v>
      </c>
      <c r="P25" s="40">
        <f>(L25)+(N25*1.96)</f>
        <v>0.15252211632534715</v>
      </c>
      <c r="Q25" s="40" t="str">
        <f>"("&amp;ROUND(100*O25,1)&amp;", "&amp;ROUND(100*P25,1)&amp;")"</f>
        <v>(13.3, 15.3)</v>
      </c>
      <c r="R25" s="38">
        <f>H25/100</f>
        <v>0.14560000000000001</v>
      </c>
      <c r="S25" s="39">
        <f>1-R25</f>
        <v>0.85440000000000005</v>
      </c>
      <c r="T25" s="38">
        <f>SQRT(R25*S25/D25)</f>
        <v>4.9475931204930766E-3</v>
      </c>
      <c r="U25" s="40">
        <f>(R25)-(T25*1.96)</f>
        <v>0.13590271748383359</v>
      </c>
      <c r="V25" s="40">
        <f>(R25)+(T25*1.96)</f>
        <v>0.15529728251616642</v>
      </c>
      <c r="W25" s="40" t="str">
        <f>"("&amp;ROUND(100*U25,1)&amp;", "&amp;ROUND(100*V25,1)&amp;")"</f>
        <v>(13.6, 15.5)</v>
      </c>
      <c r="X25" s="38">
        <f>(F25+H25)/100</f>
        <v>0.28850000000000003</v>
      </c>
      <c r="Y25" s="39">
        <f>1-X25</f>
        <v>0.71150000000000002</v>
      </c>
      <c r="Z25" s="38">
        <f>SQRT(X25*Y25/D25)</f>
        <v>6.3554020627944342E-3</v>
      </c>
      <c r="AA25" s="40">
        <f>(X25)-(Z25*1.96)</f>
        <v>0.27604341195692295</v>
      </c>
      <c r="AB25" s="40">
        <f>(X25)+(Z25*1.96)</f>
        <v>0.30095658804307712</v>
      </c>
      <c r="AC25" s="40" t="str">
        <f>"("&amp;ROUND(100*AA25,1)&amp;", "&amp;ROUND(100*AB25,1)&amp;")"</f>
        <v>(27.6, 30.1)</v>
      </c>
    </row>
    <row r="26" spans="1:29" ht="15.75" x14ac:dyDescent="0.2">
      <c r="B26" s="13"/>
      <c r="C26" s="13"/>
      <c r="D26" s="14"/>
      <c r="E26" s="14"/>
      <c r="F26" s="15"/>
      <c r="G26" s="16"/>
      <c r="H26" s="15"/>
      <c r="I26" s="17"/>
      <c r="K26" s="17"/>
      <c r="L26" s="18"/>
      <c r="M26" s="19"/>
      <c r="N26" s="18"/>
      <c r="O26" s="20"/>
      <c r="P26" s="20"/>
      <c r="Q26" s="20"/>
      <c r="R26" s="18"/>
      <c r="S26" s="19"/>
      <c r="T26" s="18"/>
      <c r="U26" s="20"/>
      <c r="V26" s="20"/>
      <c r="W26" s="20"/>
      <c r="X26" s="18"/>
      <c r="Y26" s="19"/>
      <c r="Z26" s="18"/>
      <c r="AA26" s="20"/>
      <c r="AB26" s="20"/>
      <c r="AC26" s="20"/>
    </row>
    <row r="27" spans="1:29" s="23" customFormat="1" ht="21.75" customHeight="1" x14ac:dyDescent="0.25">
      <c r="B27" s="85" t="s">
        <v>21</v>
      </c>
      <c r="C27" s="85"/>
      <c r="D27" s="85"/>
      <c r="E27" s="85"/>
      <c r="F27" s="85"/>
      <c r="G27" s="85"/>
    </row>
    <row r="28" spans="1:29" s="25" customFormat="1" ht="69" customHeight="1" x14ac:dyDescent="0.25">
      <c r="A28" s="24"/>
      <c r="B28" s="86" t="s">
        <v>22</v>
      </c>
      <c r="C28" s="86"/>
      <c r="D28" s="86"/>
      <c r="E28" s="86"/>
      <c r="F28" s="86"/>
      <c r="G28" s="86"/>
      <c r="H28" s="86"/>
      <c r="I28" s="86"/>
    </row>
    <row r="29" spans="1:29" s="25" customFormat="1" ht="44.25" customHeight="1" x14ac:dyDescent="0.25">
      <c r="A29" s="26"/>
      <c r="B29" s="89" t="s">
        <v>23</v>
      </c>
      <c r="C29" s="90"/>
      <c r="D29" s="90"/>
      <c r="E29" s="90"/>
      <c r="F29" s="90"/>
      <c r="G29" s="90"/>
      <c r="H29" s="90"/>
      <c r="I29" s="90"/>
    </row>
    <row r="30" spans="1:29" s="25" customFormat="1" ht="17.25" customHeight="1" x14ac:dyDescent="0.25">
      <c r="A30" s="42"/>
      <c r="B30" s="43"/>
      <c r="C30" s="44"/>
      <c r="D30" s="44"/>
      <c r="E30" s="44"/>
      <c r="F30" s="44"/>
      <c r="G30" s="44"/>
      <c r="H30" s="44"/>
      <c r="I30" s="44"/>
    </row>
    <row r="31" spans="1:29" s="31" customFormat="1" ht="15.75" x14ac:dyDescent="0.2">
      <c r="A31" s="27"/>
      <c r="B31" s="28" t="s">
        <v>24</v>
      </c>
      <c r="C31" s="29"/>
      <c r="D31" s="29"/>
      <c r="E31" s="30"/>
    </row>
    <row r="32" spans="1:29" s="31" customFormat="1" ht="34.5" customHeight="1" x14ac:dyDescent="0.2">
      <c r="A32" s="27"/>
      <c r="B32" s="87" t="s">
        <v>52</v>
      </c>
      <c r="C32" s="87"/>
      <c r="D32" s="87"/>
      <c r="E32" s="87"/>
      <c r="F32" s="87"/>
      <c r="G32" s="87"/>
      <c r="H32" s="87"/>
      <c r="I32" s="87"/>
    </row>
    <row r="33" spans="1:9" s="25" customFormat="1" ht="51" customHeight="1" x14ac:dyDescent="0.25">
      <c r="A33" s="26"/>
      <c r="B33" s="91" t="s">
        <v>51</v>
      </c>
      <c r="C33" s="82"/>
      <c r="D33" s="82"/>
      <c r="E33" s="82"/>
      <c r="F33" s="82"/>
      <c r="G33" s="82"/>
      <c r="H33" s="82"/>
      <c r="I33" s="82"/>
    </row>
    <row r="34" spans="1:9" s="32" customFormat="1" ht="36.75" customHeight="1" x14ac:dyDescent="0.25">
      <c r="B34" s="81" t="s">
        <v>47</v>
      </c>
      <c r="C34" s="82"/>
      <c r="D34" s="82"/>
      <c r="E34" s="82"/>
      <c r="F34" s="82"/>
      <c r="G34" s="82"/>
      <c r="H34" s="82"/>
      <c r="I34" s="82"/>
    </row>
    <row r="35" spans="1:9" s="32" customFormat="1" ht="36.75" customHeight="1" x14ac:dyDescent="0.25">
      <c r="B35" s="81" t="s">
        <v>48</v>
      </c>
      <c r="C35" s="82"/>
      <c r="D35" s="82"/>
      <c r="E35" s="82"/>
      <c r="F35" s="82"/>
      <c r="G35" s="82"/>
      <c r="H35" s="82"/>
      <c r="I35" s="82"/>
    </row>
    <row r="36" spans="1:9" s="32" customFormat="1" ht="36.75" customHeight="1" x14ac:dyDescent="0.25">
      <c r="B36" s="81" t="s">
        <v>49</v>
      </c>
      <c r="C36" s="82"/>
      <c r="D36" s="82"/>
      <c r="E36" s="82"/>
      <c r="F36" s="82"/>
      <c r="G36" s="82"/>
      <c r="H36" s="82"/>
      <c r="I36" s="82"/>
    </row>
    <row r="37" spans="1:9" s="32" customFormat="1" ht="36.75" customHeight="1" x14ac:dyDescent="0.25">
      <c r="B37" s="88" t="s">
        <v>50</v>
      </c>
      <c r="C37" s="88"/>
      <c r="D37" s="88"/>
      <c r="E37" s="88"/>
      <c r="F37" s="88"/>
      <c r="G37" s="88"/>
      <c r="H37" s="88"/>
      <c r="I37" s="88"/>
    </row>
  </sheetData>
  <sheetProtection algorithmName="SHA-512" hashValue="/4i15rZ7Ja5RedQZNVpcmiXHODJzgk5AGVKv3MOrZXD+1zUb1aikNb2cYtX5bvERHxY2GnQXZlUdoAbq6f60bw==" saltValue="IkykuK+vbvL3FljTfKGWKg==" spinCount="100000" sheet="1" selectLockedCells="1"/>
  <protectedRanges>
    <protectedRange sqref="C4" name="Range11_3"/>
    <protectedRange password="ED7D" sqref="C4" name="Range1_1_6"/>
    <protectedRange sqref="C4" name="Range10_3"/>
    <protectedRange sqref="C4" name="Range12_3"/>
    <protectedRange sqref="D4:E4" name="Range15_2"/>
    <protectedRange sqref="D4:E4" name="Range11_5"/>
    <protectedRange password="ED7D" sqref="D4:E4" name="Range1_1_1_4"/>
    <protectedRange sqref="D4:E4" name="Range10_5"/>
    <protectedRange sqref="D4:E4" name="Range12_5"/>
    <protectedRange sqref="D4:E4" name="Range14_2"/>
    <protectedRange sqref="F4:G4" name="Range15_3"/>
    <protectedRange sqref="F4:G4" name="Range11_6"/>
    <protectedRange password="ED7D" sqref="F4" name="Range1_2_3"/>
    <protectedRange password="ED7D" sqref="G4" name="Range1_1_1_1_3"/>
    <protectedRange sqref="F4:G4" name="Range10_6"/>
    <protectedRange sqref="F4:G4" name="Range12_6"/>
    <protectedRange sqref="F4:G4" name="Range14_3"/>
    <protectedRange sqref="H4:K4" name="Range15_4"/>
    <protectedRange sqref="H4:K4" name="Range11_7"/>
    <protectedRange password="ED7D" sqref="H4" name="Range1_1_2_3"/>
    <protectedRange password="ED7D" sqref="I4" name="Range1_1_3_3"/>
    <protectedRange password="ED7D" sqref="J4" name="Range1_1_4_3"/>
    <protectedRange password="ED7D" sqref="K4" name="Range1_1_5_3"/>
    <protectedRange sqref="H4:K4" name="Range10_7"/>
    <protectedRange sqref="H4:K4" name="Range12_7"/>
    <protectedRange sqref="H4:K4" name="Range14_4"/>
  </protectedRanges>
  <mergeCells count="12">
    <mergeCell ref="B37:I37"/>
    <mergeCell ref="B29:I29"/>
    <mergeCell ref="B33:I33"/>
    <mergeCell ref="B34:I34"/>
    <mergeCell ref="B35:I35"/>
    <mergeCell ref="C12:K12"/>
    <mergeCell ref="C7:K7"/>
    <mergeCell ref="B36:I36"/>
    <mergeCell ref="D4:E4"/>
    <mergeCell ref="B27:G27"/>
    <mergeCell ref="B28:I28"/>
    <mergeCell ref="B32:I32"/>
  </mergeCells>
  <pageMargins left="0.75" right="0.75" top="1" bottom="1" header="0.5" footer="0.5"/>
  <pageSetup scale="53" orientation="landscape" horizontalDpi="200" verticalDpi="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7"/>
  <sheetViews>
    <sheetView showGridLines="0" topLeftCell="A34" zoomScaleNormal="100" zoomScaleSheetLayoutView="70" workbookViewId="0">
      <selection activeCell="C9" sqref="C9"/>
    </sheetView>
  </sheetViews>
  <sheetFormatPr defaultRowHeight="15" x14ac:dyDescent="0.2"/>
  <cols>
    <col min="1" max="1" width="9.140625" style="2"/>
    <col min="2" max="2" width="30.5703125" style="2" customWidth="1"/>
    <col min="3" max="5" width="14.5703125" style="2" customWidth="1"/>
    <col min="6" max="6" width="20.42578125" style="2" customWidth="1"/>
    <col min="7" max="7" width="20.85546875" style="3" customWidth="1"/>
    <col min="8" max="8" width="20.42578125" style="2" customWidth="1"/>
    <col min="9" max="9" width="20.85546875" style="3" customWidth="1"/>
    <col min="10" max="10" width="20.42578125" style="2" customWidth="1"/>
    <col min="11" max="11" width="20.85546875" style="3" customWidth="1"/>
    <col min="12" max="13" width="9.140625" style="4" hidden="1" customWidth="1"/>
    <col min="14" max="14" width="12.42578125" style="4" hidden="1" customWidth="1"/>
    <col min="15" max="15" width="16" style="4" hidden="1" customWidth="1"/>
    <col min="16" max="16" width="9.140625" style="4" hidden="1" customWidth="1"/>
    <col min="17" max="17" width="21" style="4" hidden="1" customWidth="1"/>
    <col min="18" max="18" width="19.7109375" style="4" hidden="1" customWidth="1"/>
    <col min="19" max="19" width="18" style="4" hidden="1" customWidth="1"/>
    <col min="20" max="20" width="21.5703125" style="4" hidden="1" customWidth="1"/>
    <col min="21" max="21" width="18.42578125" style="4" hidden="1" customWidth="1"/>
    <col min="22" max="22" width="16.85546875" style="4" hidden="1" customWidth="1"/>
    <col min="23" max="23" width="24.7109375" style="4" hidden="1" customWidth="1"/>
    <col min="24" max="25" width="9.140625" style="4" hidden="1" customWidth="1"/>
    <col min="26" max="26" width="18.28515625" style="4" hidden="1" customWidth="1"/>
    <col min="27" max="27" width="9.140625" style="4" hidden="1" customWidth="1"/>
    <col min="28" max="28" width="12" style="4" hidden="1" customWidth="1"/>
    <col min="29" max="29" width="12.85546875" style="4" hidden="1" customWidth="1"/>
    <col min="30" max="16384" width="9.140625" style="4"/>
  </cols>
  <sheetData>
    <row r="1" spans="1:30" ht="19.5" customHeight="1" x14ac:dyDescent="0.2">
      <c r="B1" s="1" t="s">
        <v>27</v>
      </c>
      <c r="C1" s="1"/>
    </row>
    <row r="2" spans="1:30" ht="20.25" x14ac:dyDescent="0.2">
      <c r="B2" s="1" t="s">
        <v>60</v>
      </c>
      <c r="C2" s="1"/>
    </row>
    <row r="3" spans="1:30" ht="20.25" x14ac:dyDescent="0.2">
      <c r="B3" s="1"/>
      <c r="C3" s="1"/>
    </row>
    <row r="4" spans="1:30" ht="85.5" customHeight="1" x14ac:dyDescent="0.2">
      <c r="B4" s="74" t="s">
        <v>0</v>
      </c>
      <c r="C4" s="74" t="s">
        <v>61</v>
      </c>
      <c r="D4" s="83" t="s">
        <v>62</v>
      </c>
      <c r="E4" s="84"/>
      <c r="F4" s="73" t="s">
        <v>63</v>
      </c>
      <c r="G4" s="73" t="s">
        <v>64</v>
      </c>
      <c r="H4" s="73" t="s">
        <v>65</v>
      </c>
      <c r="I4" s="74" t="s">
        <v>66</v>
      </c>
      <c r="J4" s="73" t="s">
        <v>67</v>
      </c>
      <c r="K4" s="74" t="s">
        <v>68</v>
      </c>
      <c r="L4" s="5" t="s">
        <v>1</v>
      </c>
      <c r="M4" s="5" t="s">
        <v>2</v>
      </c>
      <c r="N4" s="5" t="s">
        <v>3</v>
      </c>
      <c r="O4" s="5" t="s">
        <v>4</v>
      </c>
      <c r="P4" s="5" t="s">
        <v>5</v>
      </c>
      <c r="Q4" s="5" t="s">
        <v>6</v>
      </c>
      <c r="R4" s="5" t="s">
        <v>7</v>
      </c>
      <c r="S4" s="5" t="s">
        <v>8</v>
      </c>
      <c r="T4" s="5" t="s">
        <v>3</v>
      </c>
      <c r="U4" s="5" t="s">
        <v>9</v>
      </c>
      <c r="V4" s="5" t="s">
        <v>10</v>
      </c>
      <c r="W4" s="5" t="s">
        <v>11</v>
      </c>
      <c r="X4" s="5" t="s">
        <v>12</v>
      </c>
      <c r="Y4" s="5" t="s">
        <v>13</v>
      </c>
      <c r="Z4" s="5" t="s">
        <v>3</v>
      </c>
      <c r="AA4" s="5" t="s">
        <v>14</v>
      </c>
      <c r="AB4" s="5" t="s">
        <v>15</v>
      </c>
      <c r="AC4" s="5" t="s">
        <v>16</v>
      </c>
    </row>
    <row r="5" spans="1:30" ht="15.75" x14ac:dyDescent="0.2">
      <c r="B5" s="74"/>
      <c r="C5" s="74"/>
      <c r="D5" s="74" t="s">
        <v>17</v>
      </c>
      <c r="E5" s="74" t="s">
        <v>18</v>
      </c>
      <c r="F5" s="74" t="s">
        <v>18</v>
      </c>
      <c r="G5" s="74" t="s">
        <v>18</v>
      </c>
      <c r="H5" s="74" t="s">
        <v>18</v>
      </c>
      <c r="I5" s="74" t="s">
        <v>18</v>
      </c>
      <c r="J5" s="74" t="s">
        <v>18</v>
      </c>
      <c r="K5" s="74" t="s">
        <v>18</v>
      </c>
      <c r="L5" s="5" t="s">
        <v>18</v>
      </c>
      <c r="M5" s="6"/>
      <c r="N5" s="7"/>
      <c r="O5" s="7"/>
      <c r="P5" s="7"/>
      <c r="Q5" s="7"/>
      <c r="R5" s="7"/>
      <c r="S5" s="6"/>
      <c r="T5" s="7"/>
      <c r="U5" s="7"/>
      <c r="V5" s="7"/>
      <c r="W5" s="7"/>
      <c r="X5" s="7"/>
      <c r="Y5" s="6"/>
      <c r="Z5" s="7"/>
      <c r="AA5" s="7"/>
      <c r="AB5" s="7"/>
      <c r="AC5" s="7"/>
      <c r="AD5" s="8"/>
    </row>
    <row r="6" spans="1:30" ht="15.75" x14ac:dyDescent="0.2">
      <c r="B6" s="47" t="s">
        <v>69</v>
      </c>
      <c r="C6" s="21">
        <v>500269</v>
      </c>
      <c r="D6" s="21">
        <v>144067</v>
      </c>
      <c r="E6" s="63">
        <f>D6/C6</f>
        <v>0.28797906726181316</v>
      </c>
      <c r="F6" s="64">
        <f>'[1]3yr_bmi_demographics_adults_201'!F246</f>
        <v>32.36</v>
      </c>
      <c r="G6" s="63" t="str">
        <f>Q6</f>
        <v>(32.1, 32.6)</v>
      </c>
      <c r="H6" s="64">
        <f>'[1]3yr_bmi_demographics_adults_201'!G246</f>
        <v>31.14</v>
      </c>
      <c r="I6" s="10" t="str">
        <f>W6</f>
        <v>(30.9, 31.4)</v>
      </c>
      <c r="J6" s="93">
        <f>F6+H6</f>
        <v>63.5</v>
      </c>
      <c r="K6" s="10" t="str">
        <f>AC6</f>
        <v>(63.3, 63.7)</v>
      </c>
      <c r="L6" s="7">
        <f>F6/100</f>
        <v>0.3236</v>
      </c>
      <c r="M6" s="11">
        <f>1-L6</f>
        <v>0.6764</v>
      </c>
      <c r="N6" s="7">
        <f>SQRT(L6*M6/D6)</f>
        <v>1.2326046438224543E-3</v>
      </c>
      <c r="O6" s="12">
        <f>(L6)-(N6*1.96)</f>
        <v>0.32118409489810801</v>
      </c>
      <c r="P6" s="12">
        <f>(L6)+(N6*1.96)</f>
        <v>0.32601590510189199</v>
      </c>
      <c r="Q6" s="12" t="str">
        <f>"("&amp;ROUND(100*O6,1)&amp;", "&amp;ROUND(100*P6,1)&amp;")"</f>
        <v>(32.1, 32.6)</v>
      </c>
      <c r="R6" s="7">
        <f>H6/100</f>
        <v>0.31140000000000001</v>
      </c>
      <c r="S6" s="11">
        <f>1-R6</f>
        <v>0.68859999999999999</v>
      </c>
      <c r="T6" s="7">
        <f>SQRT(R6*S6/D6)</f>
        <v>1.2200020402602988E-3</v>
      </c>
      <c r="U6" s="12">
        <f>(R6)-(T6*1.96)</f>
        <v>0.30900879600108982</v>
      </c>
      <c r="V6" s="12">
        <f>(R6)+(T6*1.96)</f>
        <v>0.3137912039989102</v>
      </c>
      <c r="W6" s="12" t="str">
        <f>"("&amp;ROUND(100*U6,1)&amp;", "&amp;ROUND(100*V6,1)&amp;")"</f>
        <v>(30.9, 31.4)</v>
      </c>
      <c r="X6" s="7">
        <f>(F6+H6)/100</f>
        <v>0.63500000000000001</v>
      </c>
      <c r="Y6" s="11">
        <f>1-X6</f>
        <v>0.36499999999999999</v>
      </c>
      <c r="Z6" s="7">
        <f>SQRT(X6*Y6/D6)</f>
        <v>1.268384828113548E-3</v>
      </c>
      <c r="AA6" s="12">
        <f>(X6)-(Z6*1.96)</f>
        <v>0.63251396573689744</v>
      </c>
      <c r="AB6" s="12">
        <f>(X6)+(Z6*1.96)</f>
        <v>0.63748603426310257</v>
      </c>
      <c r="AC6" s="12" t="str">
        <f>"("&amp;ROUND(100*AA6,1)&amp;", "&amp;ROUND(100*AB6,1)&amp;")"</f>
        <v>(63.3, 63.7)</v>
      </c>
    </row>
    <row r="7" spans="1:30" s="41" customFormat="1" ht="15.75" x14ac:dyDescent="0.2">
      <c r="A7" s="33"/>
      <c r="B7" s="47" t="s">
        <v>32</v>
      </c>
      <c r="C7" s="94"/>
      <c r="D7" s="95"/>
      <c r="E7" s="95"/>
      <c r="F7" s="95"/>
      <c r="G7" s="95"/>
      <c r="H7" s="95"/>
      <c r="I7" s="95"/>
      <c r="J7" s="95"/>
      <c r="K7" s="96"/>
      <c r="L7" s="38"/>
      <c r="M7" s="39"/>
      <c r="N7" s="38"/>
      <c r="O7" s="40"/>
      <c r="P7" s="40"/>
      <c r="Q7" s="12" t="str">
        <f t="shared" ref="Q7:Q33" si="0">"("&amp;ROUND(100*O7,1)&amp;", "&amp;ROUND(100*P7,1)&amp;")"</f>
        <v>(0, 0)</v>
      </c>
      <c r="R7" s="38"/>
      <c r="S7" s="39"/>
      <c r="T7" s="38"/>
      <c r="U7" s="40"/>
      <c r="V7" s="40"/>
      <c r="W7" s="12" t="str">
        <f t="shared" ref="W7:W34" si="1">"("&amp;ROUND(100*U7,1)&amp;", "&amp;ROUND(100*V7,1)&amp;")"</f>
        <v>(0, 0)</v>
      </c>
      <c r="X7" s="38"/>
      <c r="Y7" s="39"/>
      <c r="Z7" s="38"/>
      <c r="AA7" s="40"/>
      <c r="AB7" s="40"/>
      <c r="AC7" s="12" t="str">
        <f t="shared" ref="AC7:AC34" si="2">"("&amp;ROUND(100*AA7,1)&amp;", "&amp;ROUND(100*AB7,1)&amp;")"</f>
        <v>(0, 0)</v>
      </c>
    </row>
    <row r="8" spans="1:30" ht="15.75" customHeight="1" x14ac:dyDescent="0.2">
      <c r="B8" s="48" t="s">
        <v>70</v>
      </c>
      <c r="C8" s="21">
        <v>59150</v>
      </c>
      <c r="D8" s="21">
        <v>17077</v>
      </c>
      <c r="E8" s="63">
        <f>D8/C8</f>
        <v>0.28870667793744714</v>
      </c>
      <c r="F8" s="64">
        <f>'[1]3yr_bmi_demographics_adults_201'!F259</f>
        <v>23.62</v>
      </c>
      <c r="G8" s="9" t="str">
        <f>Q8</f>
        <v>(23, 24.3)</v>
      </c>
      <c r="H8" s="64">
        <f>'[1]3yr_bmi_demographics_adults_201'!G259</f>
        <v>21.71</v>
      </c>
      <c r="I8" s="10" t="str">
        <f>W8</f>
        <v>(21.1, 22.3)</v>
      </c>
      <c r="J8" s="22">
        <f>F8+H8</f>
        <v>45.33</v>
      </c>
      <c r="K8" s="10" t="str">
        <f t="shared" ref="K8:K20" si="3">AC8</f>
        <v>(44.6, 46.1)</v>
      </c>
      <c r="L8" s="7">
        <f t="shared" ref="L8:L20" si="4">F8/100</f>
        <v>0.23620000000000002</v>
      </c>
      <c r="M8" s="11">
        <f t="shared" ref="M8:M20" si="5">1-L8</f>
        <v>0.76380000000000003</v>
      </c>
      <c r="N8" s="7">
        <f t="shared" ref="N8:N20" si="6">SQRT(L8*M8/D8)</f>
        <v>3.2503040159426889E-3</v>
      </c>
      <c r="O8" s="12">
        <f t="shared" ref="O8:O20" si="7">(L8)-(N8*1.96)</f>
        <v>0.22982940412875236</v>
      </c>
      <c r="P8" s="12">
        <f t="shared" ref="P8:P20" si="8">(L8)+(N8*1.96)</f>
        <v>0.24257059587124769</v>
      </c>
      <c r="Q8" s="12" t="str">
        <f t="shared" si="0"/>
        <v>(23, 24.3)</v>
      </c>
      <c r="R8" s="7">
        <f t="shared" ref="R8:R20" si="9">H8/100</f>
        <v>0.21710000000000002</v>
      </c>
      <c r="S8" s="11">
        <f t="shared" ref="S8:S20" si="10">1-R8</f>
        <v>0.78289999999999993</v>
      </c>
      <c r="T8" s="7">
        <f t="shared" ref="T8:T20" si="11">SQRT(R8*S8/D8)</f>
        <v>3.1548394949162798E-3</v>
      </c>
      <c r="U8" s="12">
        <f t="shared" ref="U8:U20" si="12">(R8)-(T8*1.96)</f>
        <v>0.2109165145899641</v>
      </c>
      <c r="V8" s="12">
        <f t="shared" ref="V8:V20" si="13">(R8)+(T8*1.96)</f>
        <v>0.22328348541003593</v>
      </c>
      <c r="W8" s="12" t="str">
        <f t="shared" si="1"/>
        <v>(21.1, 22.3)</v>
      </c>
      <c r="X8" s="7">
        <f t="shared" ref="X8:X20" si="14">(F8+H8)/100</f>
        <v>0.45329999999999998</v>
      </c>
      <c r="Y8" s="11">
        <f t="shared" ref="Y8:Y20" si="15">1-X8</f>
        <v>0.54669999999999996</v>
      </c>
      <c r="Z8" s="7">
        <f t="shared" ref="Z8:Z20" si="16">SQRT(X8*Y8/D8)</f>
        <v>3.8094441190422881E-3</v>
      </c>
      <c r="AA8" s="12">
        <f t="shared" ref="AA8:AA20" si="17">(X8)-(Z8*1.96)</f>
        <v>0.44583348952667712</v>
      </c>
      <c r="AB8" s="12">
        <f t="shared" ref="AB8:AB20" si="18">(X8)+(Z8*1.96)</f>
        <v>0.46076651047332284</v>
      </c>
      <c r="AC8" s="12" t="str">
        <f t="shared" si="2"/>
        <v>(44.6, 46.1)</v>
      </c>
    </row>
    <row r="9" spans="1:30" x14ac:dyDescent="0.2">
      <c r="B9" s="48" t="s">
        <v>71</v>
      </c>
      <c r="C9" s="21">
        <v>135913</v>
      </c>
      <c r="D9" s="21">
        <v>28442</v>
      </c>
      <c r="E9" s="63">
        <f>D9/C9</f>
        <v>0.20926622177422322</v>
      </c>
      <c r="F9" s="64">
        <f>'[1]3yr_bmi_demographics_adults_201'!F260</f>
        <v>29.9</v>
      </c>
      <c r="G9" s="9" t="str">
        <f>Q9</f>
        <v>(29.4, 30.4)</v>
      </c>
      <c r="H9" s="64">
        <f>'[1]3yr_bmi_demographics_adults_201'!G260</f>
        <v>24.4</v>
      </c>
      <c r="I9" s="10" t="str">
        <f>W9</f>
        <v>(23.9, 24.9)</v>
      </c>
      <c r="J9" s="22">
        <f>F9+H9</f>
        <v>54.3</v>
      </c>
      <c r="K9" s="10" t="str">
        <f t="shared" si="3"/>
        <v>(53.7, 54.9)</v>
      </c>
      <c r="L9" s="7">
        <f t="shared" si="4"/>
        <v>0.29899999999999999</v>
      </c>
      <c r="M9" s="11">
        <f t="shared" si="5"/>
        <v>0.70100000000000007</v>
      </c>
      <c r="N9" s="7">
        <f t="shared" si="6"/>
        <v>2.7146543328951463E-3</v>
      </c>
      <c r="O9" s="12">
        <f t="shared" si="7"/>
        <v>0.29367927750752548</v>
      </c>
      <c r="P9" s="12">
        <f t="shared" si="8"/>
        <v>0.30432072249247449</v>
      </c>
      <c r="Q9" s="12" t="str">
        <f t="shared" si="0"/>
        <v>(29.4, 30.4)</v>
      </c>
      <c r="R9" s="7">
        <f t="shared" si="9"/>
        <v>0.24399999999999999</v>
      </c>
      <c r="S9" s="11">
        <f t="shared" si="10"/>
        <v>0.75600000000000001</v>
      </c>
      <c r="T9" s="7">
        <f t="shared" si="11"/>
        <v>2.5466880173976047E-3</v>
      </c>
      <c r="U9" s="12">
        <f t="shared" si="12"/>
        <v>0.2390084914859007</v>
      </c>
      <c r="V9" s="12">
        <f t="shared" si="13"/>
        <v>0.24899150851409929</v>
      </c>
      <c r="W9" s="12" t="str">
        <f t="shared" si="1"/>
        <v>(23.9, 24.9)</v>
      </c>
      <c r="X9" s="7">
        <f t="shared" si="14"/>
        <v>0.54299999999999993</v>
      </c>
      <c r="Y9" s="11">
        <f t="shared" si="15"/>
        <v>0.45700000000000007</v>
      </c>
      <c r="Z9" s="7">
        <f t="shared" si="16"/>
        <v>2.9537786616417837E-3</v>
      </c>
      <c r="AA9" s="12">
        <f t="shared" si="17"/>
        <v>0.53721059382318204</v>
      </c>
      <c r="AB9" s="12">
        <f t="shared" si="18"/>
        <v>0.54878940617681782</v>
      </c>
      <c r="AC9" s="12" t="str">
        <f t="shared" si="2"/>
        <v>(53.7, 54.9)</v>
      </c>
    </row>
    <row r="10" spans="1:30" x14ac:dyDescent="0.2">
      <c r="B10" s="48" t="s">
        <v>72</v>
      </c>
      <c r="C10" s="21">
        <v>97123</v>
      </c>
      <c r="D10" s="21">
        <v>24802</v>
      </c>
      <c r="E10" s="63">
        <f>D10/C10</f>
        <v>0.25536690588223182</v>
      </c>
      <c r="F10" s="64">
        <f>'[1]3yr_bmi_demographics_adults_201'!F261</f>
        <v>35.17</v>
      </c>
      <c r="G10" s="9" t="str">
        <f>Q10</f>
        <v>(34.6, 35.8)</v>
      </c>
      <c r="H10" s="64">
        <f>'[1]3yr_bmi_demographics_adults_201'!G261</f>
        <v>34.299999999999997</v>
      </c>
      <c r="I10" s="10" t="str">
        <f>W10</f>
        <v>(33.7, 34.9)</v>
      </c>
      <c r="J10" s="22">
        <f>F10+H10</f>
        <v>69.47</v>
      </c>
      <c r="K10" s="10" t="str">
        <f t="shared" si="3"/>
        <v>(68.9, 70)</v>
      </c>
      <c r="L10" s="7">
        <f t="shared" si="4"/>
        <v>0.35170000000000001</v>
      </c>
      <c r="M10" s="11">
        <f t="shared" si="5"/>
        <v>0.64829999999999999</v>
      </c>
      <c r="N10" s="7">
        <f t="shared" si="6"/>
        <v>3.0320114943912725E-3</v>
      </c>
      <c r="O10" s="12">
        <f t="shared" si="7"/>
        <v>0.34575725747099312</v>
      </c>
      <c r="P10" s="12">
        <f t="shared" si="8"/>
        <v>0.35764274252900691</v>
      </c>
      <c r="Q10" s="12" t="str">
        <f t="shared" si="0"/>
        <v>(34.6, 35.8)</v>
      </c>
      <c r="R10" s="7">
        <f t="shared" si="9"/>
        <v>0.34299999999999997</v>
      </c>
      <c r="S10" s="11">
        <f t="shared" si="10"/>
        <v>0.65700000000000003</v>
      </c>
      <c r="T10" s="7">
        <f t="shared" si="11"/>
        <v>3.0142994424809909E-3</v>
      </c>
      <c r="U10" s="12">
        <f t="shared" si="12"/>
        <v>0.33709197309273725</v>
      </c>
      <c r="V10" s="12">
        <f t="shared" si="13"/>
        <v>0.34890802690726269</v>
      </c>
      <c r="W10" s="12" t="str">
        <f t="shared" si="1"/>
        <v>(33.7, 34.9)</v>
      </c>
      <c r="X10" s="7">
        <f t="shared" si="14"/>
        <v>0.69469999999999998</v>
      </c>
      <c r="Y10" s="11">
        <f t="shared" si="15"/>
        <v>0.30530000000000002</v>
      </c>
      <c r="Z10" s="7">
        <f t="shared" si="16"/>
        <v>2.9242782897401362E-3</v>
      </c>
      <c r="AA10" s="12">
        <f t="shared" si="17"/>
        <v>0.68896841455210933</v>
      </c>
      <c r="AB10" s="12">
        <f t="shared" si="18"/>
        <v>0.70043158544789064</v>
      </c>
      <c r="AC10" s="12" t="str">
        <f t="shared" si="2"/>
        <v>(68.9, 70)</v>
      </c>
    </row>
    <row r="11" spans="1:30" x14ac:dyDescent="0.2">
      <c r="B11" s="48" t="s">
        <v>73</v>
      </c>
      <c r="C11" s="21">
        <v>74695</v>
      </c>
      <c r="D11" s="21">
        <v>23827</v>
      </c>
      <c r="E11" s="63">
        <f>D11/C11</f>
        <v>0.31899056161724348</v>
      </c>
      <c r="F11" s="64">
        <f>'[1]3yr_bmi_demographics_adults_201'!F262</f>
        <v>34.299999999999997</v>
      </c>
      <c r="G11" s="9" t="str">
        <f>Q11</f>
        <v>(33.7, 34.9)</v>
      </c>
      <c r="H11" s="64">
        <f>'[1]3yr_bmi_demographics_adults_201'!G262</f>
        <v>38.93</v>
      </c>
      <c r="I11" s="10" t="str">
        <f>W11</f>
        <v>(38.3, 39.5)</v>
      </c>
      <c r="J11" s="22">
        <f>F11+H11</f>
        <v>73.22999999999999</v>
      </c>
      <c r="K11" s="10" t="str">
        <f t="shared" si="3"/>
        <v>(72.7, 73.8)</v>
      </c>
      <c r="L11" s="7">
        <f t="shared" si="4"/>
        <v>0.34299999999999997</v>
      </c>
      <c r="M11" s="11">
        <f t="shared" si="5"/>
        <v>0.65700000000000003</v>
      </c>
      <c r="N11" s="7">
        <f t="shared" si="6"/>
        <v>3.075353634107545E-3</v>
      </c>
      <c r="O11" s="12">
        <f t="shared" si="7"/>
        <v>0.33697230687714919</v>
      </c>
      <c r="P11" s="12">
        <f t="shared" si="8"/>
        <v>0.34902769312285076</v>
      </c>
      <c r="Q11" s="12" t="str">
        <f t="shared" si="0"/>
        <v>(33.7, 34.9)</v>
      </c>
      <c r="R11" s="7">
        <f t="shared" si="9"/>
        <v>0.38929999999999998</v>
      </c>
      <c r="S11" s="11">
        <f t="shared" si="10"/>
        <v>0.61070000000000002</v>
      </c>
      <c r="T11" s="7">
        <f t="shared" si="11"/>
        <v>3.1587952730619305E-3</v>
      </c>
      <c r="U11" s="12">
        <f t="shared" si="12"/>
        <v>0.38310876126479859</v>
      </c>
      <c r="V11" s="12">
        <f t="shared" si="13"/>
        <v>0.39549123873520137</v>
      </c>
      <c r="W11" s="12" t="str">
        <f t="shared" si="1"/>
        <v>(38.3, 39.5)</v>
      </c>
      <c r="X11" s="7">
        <f t="shared" si="14"/>
        <v>0.73229999999999995</v>
      </c>
      <c r="Y11" s="11">
        <f t="shared" si="15"/>
        <v>0.26770000000000005</v>
      </c>
      <c r="Z11" s="7">
        <f t="shared" si="16"/>
        <v>2.8683623956746885E-3</v>
      </c>
      <c r="AA11" s="12">
        <f t="shared" si="17"/>
        <v>0.7266780097044776</v>
      </c>
      <c r="AB11" s="12">
        <f t="shared" si="18"/>
        <v>0.7379219902955223</v>
      </c>
      <c r="AC11" s="12" t="str">
        <f t="shared" si="2"/>
        <v>(72.7, 73.8)</v>
      </c>
    </row>
    <row r="12" spans="1:30" hidden="1" x14ac:dyDescent="0.2">
      <c r="B12" s="48" t="s">
        <v>70</v>
      </c>
      <c r="C12" s="21"/>
      <c r="D12" s="21">
        <v>24328</v>
      </c>
      <c r="E12" s="63" t="e">
        <f t="shared" ref="E12:E20" si="19">D12/C12</f>
        <v>#DIV/0!</v>
      </c>
      <c r="F12" s="64">
        <f>'[1]3yr_bmi_demographics_adults_201'!F263</f>
        <v>34</v>
      </c>
      <c r="G12" s="9" t="str">
        <f t="shared" ref="G12:G20" si="20">Q12</f>
        <v>(33.4, 34.6)</v>
      </c>
      <c r="H12" s="64">
        <f>'[1]3yr_bmi_demographics_adults_201'!G263</f>
        <v>37.340000000000003</v>
      </c>
      <c r="I12" s="10" t="str">
        <f t="shared" ref="I12:I20" si="21">W12</f>
        <v>(36.7, 37.9)</v>
      </c>
      <c r="J12" s="22">
        <f t="shared" ref="J12:J20" si="22">F12+H12</f>
        <v>71.34</v>
      </c>
      <c r="K12" s="10" t="str">
        <f t="shared" si="3"/>
        <v>(70.8, 71.9)</v>
      </c>
      <c r="L12" s="7">
        <f t="shared" si="4"/>
        <v>0.34</v>
      </c>
      <c r="M12" s="11">
        <f t="shared" si="5"/>
        <v>0.65999999999999992</v>
      </c>
      <c r="N12" s="7">
        <f t="shared" si="6"/>
        <v>3.0370939224178819E-3</v>
      </c>
      <c r="O12" s="12">
        <f t="shared" si="7"/>
        <v>0.33404729591206095</v>
      </c>
      <c r="P12" s="12">
        <f t="shared" si="8"/>
        <v>0.3459527040879391</v>
      </c>
      <c r="Q12" s="12" t="str">
        <f t="shared" si="0"/>
        <v>(33.4, 34.6)</v>
      </c>
      <c r="R12" s="7">
        <f t="shared" si="9"/>
        <v>0.37340000000000001</v>
      </c>
      <c r="S12" s="11">
        <f t="shared" si="10"/>
        <v>0.62660000000000005</v>
      </c>
      <c r="T12" s="7">
        <f t="shared" si="11"/>
        <v>3.1011955242632836E-3</v>
      </c>
      <c r="U12" s="12">
        <f t="shared" si="12"/>
        <v>0.36732165677244399</v>
      </c>
      <c r="V12" s="12">
        <f t="shared" si="13"/>
        <v>0.37947834322755603</v>
      </c>
      <c r="W12" s="12" t="str">
        <f t="shared" si="1"/>
        <v>(36.7, 37.9)</v>
      </c>
      <c r="X12" s="7">
        <f t="shared" si="14"/>
        <v>0.71340000000000003</v>
      </c>
      <c r="Y12" s="11">
        <f t="shared" si="15"/>
        <v>0.28659999999999997</v>
      </c>
      <c r="Z12" s="7">
        <f t="shared" si="16"/>
        <v>2.899021538320275E-3</v>
      </c>
      <c r="AA12" s="12">
        <f t="shared" si="17"/>
        <v>0.70771791778489235</v>
      </c>
      <c r="AB12" s="12">
        <f t="shared" si="18"/>
        <v>0.71908208221510772</v>
      </c>
      <c r="AC12" s="12" t="str">
        <f t="shared" si="2"/>
        <v>(70.8, 71.9)</v>
      </c>
    </row>
    <row r="13" spans="1:30" hidden="1" x14ac:dyDescent="0.2">
      <c r="B13" s="48" t="s">
        <v>70</v>
      </c>
      <c r="C13" s="21"/>
      <c r="D13" s="21">
        <v>25591</v>
      </c>
      <c r="E13" s="63" t="e">
        <f t="shared" si="19"/>
        <v>#DIV/0!</v>
      </c>
      <c r="F13" s="64">
        <f>'[1]3yr_bmi_demographics_adults_201'!F264</f>
        <v>34.85</v>
      </c>
      <c r="G13" s="9" t="str">
        <f t="shared" si="20"/>
        <v>(34.3, 35.4)</v>
      </c>
      <c r="H13" s="64">
        <f>'[1]3yr_bmi_demographics_adults_201'!G264</f>
        <v>28.7</v>
      </c>
      <c r="I13" s="10" t="str">
        <f t="shared" si="21"/>
        <v>(28.1, 29.3)</v>
      </c>
      <c r="J13" s="22">
        <f t="shared" si="22"/>
        <v>63.55</v>
      </c>
      <c r="K13" s="10" t="str">
        <f t="shared" si="3"/>
        <v>(63, 64.1)</v>
      </c>
      <c r="L13" s="7">
        <f t="shared" si="4"/>
        <v>0.34850000000000003</v>
      </c>
      <c r="M13" s="11">
        <f t="shared" si="5"/>
        <v>0.65149999999999997</v>
      </c>
      <c r="N13" s="7">
        <f t="shared" si="6"/>
        <v>2.9786191192050018E-3</v>
      </c>
      <c r="O13" s="12">
        <f t="shared" si="7"/>
        <v>0.34266190652635825</v>
      </c>
      <c r="P13" s="12">
        <f t="shared" si="8"/>
        <v>0.35433809347364181</v>
      </c>
      <c r="Q13" s="12" t="str">
        <f t="shared" si="0"/>
        <v>(34.3, 35.4)</v>
      </c>
      <c r="R13" s="7">
        <f t="shared" si="9"/>
        <v>0.28699999999999998</v>
      </c>
      <c r="S13" s="11">
        <f t="shared" si="10"/>
        <v>0.71300000000000008</v>
      </c>
      <c r="T13" s="7">
        <f t="shared" si="11"/>
        <v>2.8277569918469365E-3</v>
      </c>
      <c r="U13" s="12">
        <f t="shared" si="12"/>
        <v>0.28145759629597999</v>
      </c>
      <c r="V13" s="12">
        <f t="shared" si="13"/>
        <v>0.29254240370401996</v>
      </c>
      <c r="W13" s="12" t="str">
        <f t="shared" si="1"/>
        <v>(28.1, 29.3)</v>
      </c>
      <c r="X13" s="7">
        <f t="shared" si="14"/>
        <v>0.63549999999999995</v>
      </c>
      <c r="Y13" s="11">
        <f t="shared" si="15"/>
        <v>0.36450000000000005</v>
      </c>
      <c r="Z13" s="7">
        <f t="shared" si="16"/>
        <v>3.0085893606464275E-3</v>
      </c>
      <c r="AA13" s="12">
        <f t="shared" si="17"/>
        <v>0.62960316485313295</v>
      </c>
      <c r="AB13" s="12">
        <f t="shared" si="18"/>
        <v>0.64139683514686696</v>
      </c>
      <c r="AC13" s="12" t="str">
        <f t="shared" si="2"/>
        <v>(63, 64.1)</v>
      </c>
    </row>
    <row r="14" spans="1:30" hidden="1" x14ac:dyDescent="0.2">
      <c r="B14" s="48" t="s">
        <v>70</v>
      </c>
      <c r="C14" s="21"/>
      <c r="D14" s="21">
        <v>66083</v>
      </c>
      <c r="E14" s="63" t="e">
        <f t="shared" si="19"/>
        <v>#DIV/0!</v>
      </c>
      <c r="F14" s="64">
        <f>'[1]3yr_bmi_demographics_adults_201'!F265</f>
        <v>32.270000000000003</v>
      </c>
      <c r="G14" s="9" t="str">
        <f t="shared" si="20"/>
        <v>(31.9, 32.6)</v>
      </c>
      <c r="H14" s="64">
        <f>'[1]3yr_bmi_demographics_adults_201'!G265</f>
        <v>26.75</v>
      </c>
      <c r="I14" s="10" t="str">
        <f t="shared" si="21"/>
        <v>(26.4, 27.1)</v>
      </c>
      <c r="J14" s="22">
        <f t="shared" si="22"/>
        <v>59.02</v>
      </c>
      <c r="K14" s="10" t="str">
        <f t="shared" si="3"/>
        <v>(58.6, 59.4)</v>
      </c>
      <c r="L14" s="7">
        <f t="shared" si="4"/>
        <v>0.32270000000000004</v>
      </c>
      <c r="M14" s="11">
        <f t="shared" si="5"/>
        <v>0.67730000000000001</v>
      </c>
      <c r="N14" s="7">
        <f t="shared" si="6"/>
        <v>1.8186333261315745E-3</v>
      </c>
      <c r="O14" s="12">
        <f t="shared" si="7"/>
        <v>0.31913547868078218</v>
      </c>
      <c r="P14" s="12">
        <f t="shared" si="8"/>
        <v>0.3262645213192179</v>
      </c>
      <c r="Q14" s="12" t="str">
        <f t="shared" si="0"/>
        <v>(31.9, 32.6)</v>
      </c>
      <c r="R14" s="7">
        <f t="shared" si="9"/>
        <v>0.26750000000000002</v>
      </c>
      <c r="S14" s="11">
        <f t="shared" si="10"/>
        <v>0.73249999999999993</v>
      </c>
      <c r="T14" s="7">
        <f t="shared" si="11"/>
        <v>1.7219511721218899E-3</v>
      </c>
      <c r="U14" s="12">
        <f t="shared" si="12"/>
        <v>0.2641249757026411</v>
      </c>
      <c r="V14" s="12">
        <f t="shared" si="13"/>
        <v>0.27087502429735894</v>
      </c>
      <c r="W14" s="12" t="str">
        <f t="shared" si="1"/>
        <v>(26.4, 27.1)</v>
      </c>
      <c r="X14" s="7">
        <f t="shared" si="14"/>
        <v>0.59020000000000006</v>
      </c>
      <c r="Y14" s="11">
        <f t="shared" si="15"/>
        <v>0.40979999999999994</v>
      </c>
      <c r="Z14" s="7">
        <f t="shared" si="16"/>
        <v>1.9131133588596581E-3</v>
      </c>
      <c r="AA14" s="12">
        <f t="shared" si="17"/>
        <v>0.58645029781663516</v>
      </c>
      <c r="AB14" s="12">
        <f t="shared" si="18"/>
        <v>0.59394970218336496</v>
      </c>
      <c r="AC14" s="12" t="str">
        <f t="shared" si="2"/>
        <v>(58.6, 59.4)</v>
      </c>
    </row>
    <row r="15" spans="1:30" hidden="1" x14ac:dyDescent="0.2">
      <c r="B15" s="48" t="s">
        <v>70</v>
      </c>
      <c r="C15" s="21"/>
      <c r="D15" s="21">
        <v>28513</v>
      </c>
      <c r="E15" s="63" t="e">
        <f t="shared" si="19"/>
        <v>#DIV/0!</v>
      </c>
      <c r="F15" s="64">
        <f>'[1]3yr_bmi_demographics_adults_201'!F266</f>
        <v>33.630000000000003</v>
      </c>
      <c r="G15" s="9" t="str">
        <f t="shared" si="20"/>
        <v>(33.1, 34.2)</v>
      </c>
      <c r="H15" s="64">
        <f>'[1]3yr_bmi_demographics_adults_201'!G266</f>
        <v>31.85</v>
      </c>
      <c r="I15" s="10" t="str">
        <f t="shared" si="21"/>
        <v>(31.3, 32.4)</v>
      </c>
      <c r="J15" s="22">
        <f t="shared" si="22"/>
        <v>65.48</v>
      </c>
      <c r="K15" s="10" t="str">
        <f t="shared" si="3"/>
        <v>(64.9, 66)</v>
      </c>
      <c r="L15" s="7">
        <f t="shared" si="4"/>
        <v>0.33630000000000004</v>
      </c>
      <c r="M15" s="11">
        <f t="shared" si="5"/>
        <v>0.66369999999999996</v>
      </c>
      <c r="N15" s="7">
        <f t="shared" si="6"/>
        <v>2.7978722795373228E-3</v>
      </c>
      <c r="O15" s="12">
        <f t="shared" si="7"/>
        <v>0.33081617033210686</v>
      </c>
      <c r="P15" s="12">
        <f t="shared" si="8"/>
        <v>0.34178382966789322</v>
      </c>
      <c r="Q15" s="12" t="str">
        <f t="shared" si="0"/>
        <v>(33.1, 34.2)</v>
      </c>
      <c r="R15" s="7">
        <f t="shared" si="9"/>
        <v>0.31850000000000001</v>
      </c>
      <c r="S15" s="11">
        <f t="shared" si="10"/>
        <v>0.68149999999999999</v>
      </c>
      <c r="T15" s="7">
        <f t="shared" si="11"/>
        <v>2.7590920598076713E-3</v>
      </c>
      <c r="U15" s="12">
        <f t="shared" si="12"/>
        <v>0.31309217956277696</v>
      </c>
      <c r="V15" s="12">
        <f t="shared" si="13"/>
        <v>0.32390782043722305</v>
      </c>
      <c r="W15" s="12" t="str">
        <f t="shared" si="1"/>
        <v>(31.3, 32.4)</v>
      </c>
      <c r="X15" s="7">
        <f t="shared" si="14"/>
        <v>0.65480000000000005</v>
      </c>
      <c r="Y15" s="11">
        <f t="shared" si="15"/>
        <v>0.34519999999999995</v>
      </c>
      <c r="Z15" s="7">
        <f t="shared" si="16"/>
        <v>2.8155825948527162E-3</v>
      </c>
      <c r="AA15" s="12">
        <f t="shared" si="17"/>
        <v>0.64928145811408877</v>
      </c>
      <c r="AB15" s="12">
        <f t="shared" si="18"/>
        <v>0.66031854188591133</v>
      </c>
      <c r="AC15" s="12" t="str">
        <f t="shared" si="2"/>
        <v>(64.9, 66)</v>
      </c>
    </row>
    <row r="16" spans="1:30" hidden="1" x14ac:dyDescent="0.2">
      <c r="B16" s="48" t="s">
        <v>70</v>
      </c>
      <c r="C16" s="21"/>
      <c r="D16" s="21">
        <v>29347</v>
      </c>
      <c r="E16" s="63" t="e">
        <f t="shared" si="19"/>
        <v>#DIV/0!</v>
      </c>
      <c r="F16" s="64">
        <f>'[1]3yr_bmi_demographics_adults_201'!F267</f>
        <v>29.24</v>
      </c>
      <c r="G16" s="9" t="str">
        <f t="shared" si="20"/>
        <v>(28.7, 29.8)</v>
      </c>
      <c r="H16" s="64">
        <f>'[1]3yr_bmi_demographics_adults_201'!G267</f>
        <v>38.520000000000003</v>
      </c>
      <c r="I16" s="10" t="str">
        <f t="shared" si="21"/>
        <v>(38, 39.1)</v>
      </c>
      <c r="J16" s="22">
        <f t="shared" si="22"/>
        <v>67.760000000000005</v>
      </c>
      <c r="K16" s="10" t="str">
        <f t="shared" si="3"/>
        <v>(67.2, 68.3)</v>
      </c>
      <c r="L16" s="7">
        <f t="shared" si="4"/>
        <v>0.29239999999999999</v>
      </c>
      <c r="M16" s="11">
        <f t="shared" si="5"/>
        <v>0.70760000000000001</v>
      </c>
      <c r="N16" s="7">
        <f t="shared" si="6"/>
        <v>2.655221403564246E-3</v>
      </c>
      <c r="O16" s="12">
        <f t="shared" si="7"/>
        <v>0.28719576604901409</v>
      </c>
      <c r="P16" s="12">
        <f t="shared" si="8"/>
        <v>0.2976042339509859</v>
      </c>
      <c r="Q16" s="12" t="str">
        <f t="shared" si="0"/>
        <v>(28.7, 29.8)</v>
      </c>
      <c r="R16" s="7">
        <f t="shared" si="9"/>
        <v>0.38520000000000004</v>
      </c>
      <c r="S16" s="11">
        <f t="shared" si="10"/>
        <v>0.61480000000000001</v>
      </c>
      <c r="T16" s="7">
        <f t="shared" si="11"/>
        <v>2.8407185851365194E-3</v>
      </c>
      <c r="U16" s="12">
        <f t="shared" si="12"/>
        <v>0.37963219157313244</v>
      </c>
      <c r="V16" s="12">
        <f t="shared" si="13"/>
        <v>0.39076780842686765</v>
      </c>
      <c r="W16" s="12" t="str">
        <f t="shared" si="1"/>
        <v>(38, 39.1)</v>
      </c>
      <c r="X16" s="7">
        <f t="shared" si="14"/>
        <v>0.67760000000000009</v>
      </c>
      <c r="Y16" s="11">
        <f t="shared" si="15"/>
        <v>0.32239999999999991</v>
      </c>
      <c r="Z16" s="7">
        <f t="shared" si="16"/>
        <v>2.7283643059299268E-3</v>
      </c>
      <c r="AA16" s="12">
        <f t="shared" si="17"/>
        <v>0.67225240596037739</v>
      </c>
      <c r="AB16" s="12">
        <f t="shared" si="18"/>
        <v>0.6829475940396228</v>
      </c>
      <c r="AC16" s="12" t="str">
        <f t="shared" si="2"/>
        <v>(67.2, 68.3)</v>
      </c>
    </row>
    <row r="17" spans="1:29" hidden="1" x14ac:dyDescent="0.2">
      <c r="B17" s="48" t="s">
        <v>70</v>
      </c>
      <c r="C17" s="21"/>
      <c r="D17" s="21">
        <v>162</v>
      </c>
      <c r="E17" s="63" t="e">
        <f t="shared" si="19"/>
        <v>#DIV/0!</v>
      </c>
      <c r="F17" s="64">
        <f>'[1]3yr_bmi_demographics_adults_201'!F268</f>
        <v>21.6</v>
      </c>
      <c r="G17" s="9" t="str">
        <f t="shared" si="20"/>
        <v>(15.3, 27.9)</v>
      </c>
      <c r="H17" s="64">
        <f>'[1]3yr_bmi_demographics_adults_201'!G268</f>
        <v>19.75</v>
      </c>
      <c r="I17" s="10" t="str">
        <f t="shared" si="21"/>
        <v>(13.6, 25.9)</v>
      </c>
      <c r="J17" s="22">
        <f t="shared" si="22"/>
        <v>41.35</v>
      </c>
      <c r="K17" s="10" t="str">
        <f t="shared" si="3"/>
        <v>(33.8, 48.9)</v>
      </c>
      <c r="L17" s="7">
        <f t="shared" si="4"/>
        <v>0.21600000000000003</v>
      </c>
      <c r="M17" s="11">
        <f t="shared" si="5"/>
        <v>0.78400000000000003</v>
      </c>
      <c r="N17" s="7">
        <f t="shared" si="6"/>
        <v>3.2331615074619041E-2</v>
      </c>
      <c r="O17" s="12">
        <f t="shared" si="7"/>
        <v>0.1526300344537467</v>
      </c>
      <c r="P17" s="12">
        <f t="shared" si="8"/>
        <v>0.27936996554625337</v>
      </c>
      <c r="Q17" s="12" t="str">
        <f t="shared" si="0"/>
        <v>(15.3, 27.9)</v>
      </c>
      <c r="R17" s="7">
        <f t="shared" si="9"/>
        <v>0.19750000000000001</v>
      </c>
      <c r="S17" s="11">
        <f t="shared" si="10"/>
        <v>0.80249999999999999</v>
      </c>
      <c r="T17" s="7">
        <f t="shared" si="11"/>
        <v>3.1278690533356433E-2</v>
      </c>
      <c r="U17" s="12">
        <f t="shared" si="12"/>
        <v>0.1361937665546214</v>
      </c>
      <c r="V17" s="12">
        <f t="shared" si="13"/>
        <v>0.25880623344537862</v>
      </c>
      <c r="W17" s="12" t="str">
        <f t="shared" si="1"/>
        <v>(13.6, 25.9)</v>
      </c>
      <c r="X17" s="7">
        <f t="shared" si="14"/>
        <v>0.41350000000000003</v>
      </c>
      <c r="Y17" s="11">
        <f t="shared" si="15"/>
        <v>0.58650000000000002</v>
      </c>
      <c r="Z17" s="7">
        <f t="shared" si="16"/>
        <v>3.869138338374771E-2</v>
      </c>
      <c r="AA17" s="12">
        <f t="shared" si="17"/>
        <v>0.33766488856785454</v>
      </c>
      <c r="AB17" s="12">
        <f t="shared" si="18"/>
        <v>0.48933511143214553</v>
      </c>
      <c r="AC17" s="12" t="str">
        <f t="shared" si="2"/>
        <v>(33.8, 48.9)</v>
      </c>
    </row>
    <row r="18" spans="1:29" hidden="1" x14ac:dyDescent="0.2">
      <c r="B18" s="48" t="s">
        <v>70</v>
      </c>
      <c r="C18" s="21"/>
      <c r="D18" s="21">
        <v>17400</v>
      </c>
      <c r="E18" s="63" t="e">
        <f t="shared" si="19"/>
        <v>#DIV/0!</v>
      </c>
      <c r="F18" s="64">
        <f>'[1]3yr_bmi_demographics_adults_201'!F269</f>
        <v>36.32</v>
      </c>
      <c r="G18" s="9" t="str">
        <f t="shared" si="20"/>
        <v>(35.6, 37)</v>
      </c>
      <c r="H18" s="64">
        <f>'[1]3yr_bmi_demographics_adults_201'!G269</f>
        <v>34.99</v>
      </c>
      <c r="I18" s="10" t="str">
        <f t="shared" si="21"/>
        <v>(34.3, 35.7)</v>
      </c>
      <c r="J18" s="22">
        <f t="shared" si="22"/>
        <v>71.31</v>
      </c>
      <c r="K18" s="10" t="str">
        <f t="shared" si="3"/>
        <v>(70.6, 72)</v>
      </c>
      <c r="L18" s="7">
        <f t="shared" si="4"/>
        <v>0.36320000000000002</v>
      </c>
      <c r="M18" s="11">
        <f t="shared" si="5"/>
        <v>0.63680000000000003</v>
      </c>
      <c r="N18" s="7">
        <f t="shared" si="6"/>
        <v>3.6458586173179108E-3</v>
      </c>
      <c r="O18" s="12">
        <f t="shared" si="7"/>
        <v>0.35605411711005691</v>
      </c>
      <c r="P18" s="12">
        <f t="shared" si="8"/>
        <v>0.37034588288994313</v>
      </c>
      <c r="Q18" s="12" t="str">
        <f t="shared" si="0"/>
        <v>(35.6, 37)</v>
      </c>
      <c r="R18" s="7">
        <f t="shared" si="9"/>
        <v>0.34990000000000004</v>
      </c>
      <c r="S18" s="11">
        <f t="shared" si="10"/>
        <v>0.6500999999999999</v>
      </c>
      <c r="T18" s="7">
        <f t="shared" si="11"/>
        <v>3.6156587132961651E-3</v>
      </c>
      <c r="U18" s="12">
        <f t="shared" si="12"/>
        <v>0.34281330892193956</v>
      </c>
      <c r="V18" s="12">
        <f t="shared" si="13"/>
        <v>0.35698669107806053</v>
      </c>
      <c r="W18" s="12" t="str">
        <f t="shared" si="1"/>
        <v>(34.3, 35.7)</v>
      </c>
      <c r="X18" s="7">
        <f t="shared" si="14"/>
        <v>0.71310000000000007</v>
      </c>
      <c r="Y18" s="11">
        <f t="shared" si="15"/>
        <v>0.28689999999999993</v>
      </c>
      <c r="Z18" s="7">
        <f t="shared" si="16"/>
        <v>3.4289872336122603E-3</v>
      </c>
      <c r="AA18" s="12">
        <f t="shared" si="17"/>
        <v>0.70637918502212005</v>
      </c>
      <c r="AB18" s="12">
        <f t="shared" si="18"/>
        <v>0.71982081497788009</v>
      </c>
      <c r="AC18" s="12" t="str">
        <f t="shared" si="2"/>
        <v>(70.6, 72)</v>
      </c>
    </row>
    <row r="19" spans="1:29" x14ac:dyDescent="0.2">
      <c r="B19" s="48" t="s">
        <v>74</v>
      </c>
      <c r="C19" s="21">
        <v>66358</v>
      </c>
      <c r="D19" s="21">
        <v>24328</v>
      </c>
      <c r="E19" s="63">
        <f t="shared" si="19"/>
        <v>0.36661743874137254</v>
      </c>
      <c r="F19" s="64">
        <f>'[1]3yr_bmi_demographics_adults_201'!F263</f>
        <v>34</v>
      </c>
      <c r="G19" s="9" t="str">
        <f t="shared" si="20"/>
        <v>(33.4, 34.6)</v>
      </c>
      <c r="H19" s="64">
        <f>'[1]3yr_bmi_demographics_adults_201'!G263</f>
        <v>37.340000000000003</v>
      </c>
      <c r="I19" s="10" t="str">
        <f t="shared" si="21"/>
        <v>(36.7, 37.9)</v>
      </c>
      <c r="J19" s="22">
        <f t="shared" si="22"/>
        <v>71.34</v>
      </c>
      <c r="K19" s="10" t="str">
        <f t="shared" si="3"/>
        <v>(70.8, 71.9)</v>
      </c>
      <c r="L19" s="7">
        <f t="shared" si="4"/>
        <v>0.34</v>
      </c>
      <c r="M19" s="11">
        <f t="shared" si="5"/>
        <v>0.65999999999999992</v>
      </c>
      <c r="N19" s="7">
        <f t="shared" si="6"/>
        <v>3.0370939224178819E-3</v>
      </c>
      <c r="O19" s="12">
        <f t="shared" si="7"/>
        <v>0.33404729591206095</v>
      </c>
      <c r="P19" s="12">
        <f t="shared" si="8"/>
        <v>0.3459527040879391</v>
      </c>
      <c r="Q19" s="12" t="str">
        <f t="shared" si="0"/>
        <v>(33.4, 34.6)</v>
      </c>
      <c r="R19" s="7">
        <f t="shared" si="9"/>
        <v>0.37340000000000001</v>
      </c>
      <c r="S19" s="11">
        <f t="shared" si="10"/>
        <v>0.62660000000000005</v>
      </c>
      <c r="T19" s="7">
        <f t="shared" si="11"/>
        <v>3.1011955242632836E-3</v>
      </c>
      <c r="U19" s="12">
        <f t="shared" si="12"/>
        <v>0.36732165677244399</v>
      </c>
      <c r="V19" s="12">
        <f t="shared" si="13"/>
        <v>0.37947834322755603</v>
      </c>
      <c r="W19" s="12" t="str">
        <f t="shared" si="1"/>
        <v>(36.7, 37.9)</v>
      </c>
      <c r="X19" s="7">
        <f t="shared" si="14"/>
        <v>0.71340000000000003</v>
      </c>
      <c r="Y19" s="11">
        <f t="shared" si="15"/>
        <v>0.28659999999999997</v>
      </c>
      <c r="Z19" s="7">
        <f t="shared" si="16"/>
        <v>2.899021538320275E-3</v>
      </c>
      <c r="AA19" s="12">
        <f t="shared" si="17"/>
        <v>0.70771791778489235</v>
      </c>
      <c r="AB19" s="12">
        <f t="shared" si="18"/>
        <v>0.71908208221510772</v>
      </c>
      <c r="AC19" s="12" t="str">
        <f t="shared" si="2"/>
        <v>(70.8, 71.9)</v>
      </c>
    </row>
    <row r="20" spans="1:29" s="98" customFormat="1" x14ac:dyDescent="0.2">
      <c r="A20" s="97"/>
      <c r="B20" s="48" t="s">
        <v>75</v>
      </c>
      <c r="C20" s="21">
        <v>67030</v>
      </c>
      <c r="D20" s="21">
        <v>25591</v>
      </c>
      <c r="E20" s="63">
        <f t="shared" si="19"/>
        <v>0.38178427569744888</v>
      </c>
      <c r="F20" s="64">
        <f>'[1]3yr_bmi_demographics_adults_201'!F264</f>
        <v>34.85</v>
      </c>
      <c r="G20" s="9" t="str">
        <f t="shared" si="20"/>
        <v>(34.3, 35.4)</v>
      </c>
      <c r="H20" s="64">
        <f>'[1]3yr_bmi_demographics_adults_201'!G264</f>
        <v>28.7</v>
      </c>
      <c r="I20" s="10" t="str">
        <f t="shared" si="21"/>
        <v>(28.1, 29.3)</v>
      </c>
      <c r="J20" s="22">
        <f t="shared" si="22"/>
        <v>63.55</v>
      </c>
      <c r="K20" s="10" t="str">
        <f t="shared" si="3"/>
        <v>(63, 64.1)</v>
      </c>
      <c r="L20" s="7">
        <f t="shared" si="4"/>
        <v>0.34850000000000003</v>
      </c>
      <c r="M20" s="11">
        <f t="shared" si="5"/>
        <v>0.65149999999999997</v>
      </c>
      <c r="N20" s="7">
        <f t="shared" si="6"/>
        <v>2.9786191192050018E-3</v>
      </c>
      <c r="O20" s="12">
        <f t="shared" si="7"/>
        <v>0.34266190652635825</v>
      </c>
      <c r="P20" s="12">
        <f t="shared" si="8"/>
        <v>0.35433809347364181</v>
      </c>
      <c r="Q20" s="12" t="str">
        <f t="shared" si="0"/>
        <v>(34.3, 35.4)</v>
      </c>
      <c r="R20" s="7">
        <f t="shared" si="9"/>
        <v>0.28699999999999998</v>
      </c>
      <c r="S20" s="11">
        <f t="shared" si="10"/>
        <v>0.71300000000000008</v>
      </c>
      <c r="T20" s="7">
        <f t="shared" si="11"/>
        <v>2.8277569918469365E-3</v>
      </c>
      <c r="U20" s="12">
        <f t="shared" si="12"/>
        <v>0.28145759629597999</v>
      </c>
      <c r="V20" s="12">
        <f t="shared" si="13"/>
        <v>0.29254240370401996</v>
      </c>
      <c r="W20" s="12" t="str">
        <f t="shared" si="1"/>
        <v>(28.1, 29.3)</v>
      </c>
      <c r="X20" s="7">
        <f t="shared" si="14"/>
        <v>0.63549999999999995</v>
      </c>
      <c r="Y20" s="11">
        <f t="shared" si="15"/>
        <v>0.36450000000000005</v>
      </c>
      <c r="Z20" s="7">
        <f t="shared" si="16"/>
        <v>3.0085893606464275E-3</v>
      </c>
      <c r="AA20" s="12">
        <f t="shared" si="17"/>
        <v>0.62960316485313295</v>
      </c>
      <c r="AB20" s="12">
        <f t="shared" si="18"/>
        <v>0.64139683514686696</v>
      </c>
      <c r="AC20" s="12" t="str">
        <f t="shared" si="2"/>
        <v>(63, 64.1)</v>
      </c>
    </row>
    <row r="21" spans="1:29" ht="15.75" x14ac:dyDescent="0.2">
      <c r="B21" s="99" t="s">
        <v>76</v>
      </c>
      <c r="C21" s="100"/>
      <c r="D21" s="100"/>
      <c r="E21" s="100"/>
      <c r="F21" s="100"/>
      <c r="G21" s="100"/>
      <c r="H21" s="100"/>
      <c r="I21" s="100"/>
      <c r="J21" s="100"/>
      <c r="K21" s="101"/>
      <c r="L21" s="7"/>
      <c r="M21" s="11"/>
      <c r="N21" s="7"/>
      <c r="O21" s="12"/>
      <c r="P21" s="12"/>
      <c r="Q21" s="12" t="str">
        <f t="shared" si="0"/>
        <v>(0, 0)</v>
      </c>
      <c r="R21" s="7"/>
      <c r="S21" s="11"/>
      <c r="T21" s="7"/>
      <c r="U21" s="12"/>
      <c r="V21" s="12"/>
      <c r="W21" s="12" t="str">
        <f t="shared" si="1"/>
        <v>(0, 0)</v>
      </c>
      <c r="X21" s="7"/>
      <c r="Y21" s="11"/>
      <c r="Z21" s="7"/>
      <c r="AA21" s="12"/>
      <c r="AB21" s="12"/>
      <c r="AC21" s="12" t="str">
        <f t="shared" si="2"/>
        <v>(0, 0)</v>
      </c>
    </row>
    <row r="22" spans="1:29" x14ac:dyDescent="0.2">
      <c r="B22" s="48" t="s">
        <v>36</v>
      </c>
      <c r="C22" s="21">
        <v>249104</v>
      </c>
      <c r="D22" s="21">
        <v>59830</v>
      </c>
      <c r="E22" s="63">
        <f>D22/C22</f>
        <v>0.24018080801592909</v>
      </c>
      <c r="F22" s="64">
        <f>'[1]3yr_bmi_demographics_adults_201'!F247</f>
        <v>38.54</v>
      </c>
      <c r="G22" s="9" t="str">
        <f t="shared" ref="G22:G34" si="23">Q22</f>
        <v>(38.2, 38.9)</v>
      </c>
      <c r="H22" s="64">
        <f>'[1]3yr_bmi_demographics_adults_201'!G247</f>
        <v>28.72</v>
      </c>
      <c r="I22" s="10" t="str">
        <f t="shared" ref="I22:I34" si="24">W22</f>
        <v>(28.4, 29.1)</v>
      </c>
      <c r="J22" s="22">
        <f t="shared" ref="J22:J34" si="25">F22+H22</f>
        <v>67.259999999999991</v>
      </c>
      <c r="K22" s="10" t="str">
        <f t="shared" ref="K22:K34" si="26">AC22</f>
        <v>(66.9, 67.6)</v>
      </c>
      <c r="L22" s="7">
        <f t="shared" ref="L22:L34" si="27">F22/100</f>
        <v>0.38539999999999996</v>
      </c>
      <c r="M22" s="11">
        <f t="shared" ref="M22:M34" si="28">1-L22</f>
        <v>0.61460000000000004</v>
      </c>
      <c r="N22" s="7">
        <f>SQRT(L22*M22/D22)</f>
        <v>1.9897230528837426E-3</v>
      </c>
      <c r="O22" s="12">
        <f t="shared" ref="O22:O34" si="29">(L22)-(N22*1.96)</f>
        <v>0.38150014281634781</v>
      </c>
      <c r="P22" s="12">
        <f t="shared" ref="P22:P34" si="30">(L22)+(N22*1.96)</f>
        <v>0.38929985718365212</v>
      </c>
      <c r="Q22" s="12" t="str">
        <f t="shared" si="0"/>
        <v>(38.2, 38.9)</v>
      </c>
      <c r="R22" s="7">
        <f t="shared" ref="R22:R34" si="31">H22/100</f>
        <v>0.28720000000000001</v>
      </c>
      <c r="S22" s="11">
        <f t="shared" ref="S22:S34" si="32">1-R22</f>
        <v>0.71279999999999999</v>
      </c>
      <c r="T22" s="7">
        <f>SQRT(R22*S22/D22)</f>
        <v>1.8497650175333773E-3</v>
      </c>
      <c r="U22" s="12">
        <f t="shared" ref="U22:U34" si="33">(R22)-(T22*1.96)</f>
        <v>0.28357446056563457</v>
      </c>
      <c r="V22" s="12">
        <f t="shared" ref="V22:V34" si="34">(R22)+(T22*1.96)</f>
        <v>0.29082553943436545</v>
      </c>
      <c r="W22" s="12" t="str">
        <f t="shared" si="1"/>
        <v>(28.4, 29.1)</v>
      </c>
      <c r="X22" s="7">
        <f t="shared" ref="X22:X34" si="35">(F22+H22)/100</f>
        <v>0.67259999999999986</v>
      </c>
      <c r="Y22" s="11">
        <f t="shared" ref="Y22:Y34" si="36">1-X22</f>
        <v>0.32740000000000014</v>
      </c>
      <c r="Z22" s="7">
        <f>SQRT(X22*Y22/D22)</f>
        <v>1.918484380067661E-3</v>
      </c>
      <c r="AA22" s="12">
        <f t="shared" ref="AA22:AA34" si="37">(X22)-(Z22*1.96)</f>
        <v>0.66883977061506728</v>
      </c>
      <c r="AB22" s="12">
        <f t="shared" ref="AB22:AB34" si="38">(X22)+(Z22*1.96)</f>
        <v>0.67636022938493245</v>
      </c>
      <c r="AC22" s="12" t="str">
        <f t="shared" si="2"/>
        <v>(66.9, 67.6)</v>
      </c>
    </row>
    <row r="23" spans="1:29" x14ac:dyDescent="0.2">
      <c r="B23" s="48" t="s">
        <v>37</v>
      </c>
      <c r="C23" s="21">
        <v>251165</v>
      </c>
      <c r="D23" s="21">
        <v>84235</v>
      </c>
      <c r="E23" s="63">
        <f>D23/C23</f>
        <v>0.33537714251587603</v>
      </c>
      <c r="F23" s="64">
        <f>'[1]3yr_bmi_demographics_adults_201'!F248</f>
        <v>27.98</v>
      </c>
      <c r="G23" s="9" t="str">
        <f t="shared" si="23"/>
        <v>(27.7, 28.3)</v>
      </c>
      <c r="H23" s="64">
        <f>'[1]3yr_bmi_demographics_adults_201'!G248</f>
        <v>32.85</v>
      </c>
      <c r="I23" s="10" t="str">
        <f t="shared" si="24"/>
        <v>(32.5, 33.2)</v>
      </c>
      <c r="J23" s="22">
        <f t="shared" si="25"/>
        <v>60.83</v>
      </c>
      <c r="K23" s="10" t="str">
        <f t="shared" si="26"/>
        <v>(60.5, 61.2)</v>
      </c>
      <c r="L23" s="7">
        <f t="shared" si="27"/>
        <v>0.27979999999999999</v>
      </c>
      <c r="M23" s="11">
        <f t="shared" si="28"/>
        <v>0.72019999999999995</v>
      </c>
      <c r="N23" s="7">
        <f>SQRT(L23*M23/D23)</f>
        <v>1.546693012413357E-3</v>
      </c>
      <c r="O23" s="12">
        <f t="shared" si="29"/>
        <v>0.27676848169566981</v>
      </c>
      <c r="P23" s="12">
        <f t="shared" si="30"/>
        <v>0.28283151830433018</v>
      </c>
      <c r="Q23" s="12" t="str">
        <f t="shared" si="0"/>
        <v>(27.7, 28.3)</v>
      </c>
      <c r="R23" s="7">
        <f t="shared" si="31"/>
        <v>0.32850000000000001</v>
      </c>
      <c r="S23" s="11">
        <f t="shared" si="32"/>
        <v>0.67149999999999999</v>
      </c>
      <c r="T23" s="7">
        <f>SQRT(R23*S23/D23)</f>
        <v>1.6182454900897335E-3</v>
      </c>
      <c r="U23" s="12">
        <f t="shared" si="33"/>
        <v>0.32532823883942413</v>
      </c>
      <c r="V23" s="12">
        <f t="shared" si="34"/>
        <v>0.3316717611605759</v>
      </c>
      <c r="W23" s="12" t="str">
        <f t="shared" si="1"/>
        <v>(32.5, 33.2)</v>
      </c>
      <c r="X23" s="7">
        <f t="shared" si="35"/>
        <v>0.60829999999999995</v>
      </c>
      <c r="Y23" s="11">
        <f t="shared" si="36"/>
        <v>0.39170000000000005</v>
      </c>
      <c r="Z23" s="7">
        <f>SQRT(X23*Y23/D23)</f>
        <v>1.6818583042611751E-3</v>
      </c>
      <c r="AA23" s="12">
        <f t="shared" si="37"/>
        <v>0.605003557723648</v>
      </c>
      <c r="AB23" s="12">
        <f t="shared" si="38"/>
        <v>0.6115964422763519</v>
      </c>
      <c r="AC23" s="12" t="str">
        <f t="shared" si="2"/>
        <v>(60.5, 61.2)</v>
      </c>
    </row>
    <row r="24" spans="1:29" ht="15.75" x14ac:dyDescent="0.2">
      <c r="B24" s="99" t="s">
        <v>30</v>
      </c>
      <c r="C24" s="100"/>
      <c r="D24" s="100"/>
      <c r="E24" s="100"/>
      <c r="F24" s="100"/>
      <c r="G24" s="100"/>
      <c r="H24" s="100"/>
      <c r="I24" s="100"/>
      <c r="J24" s="100"/>
      <c r="K24" s="101"/>
      <c r="L24" s="7"/>
      <c r="M24" s="11"/>
      <c r="N24" s="7"/>
      <c r="O24" s="12"/>
      <c r="P24" s="12"/>
      <c r="Q24" s="12" t="str">
        <f t="shared" si="0"/>
        <v>(0, 0)</v>
      </c>
      <c r="R24" s="7"/>
      <c r="S24" s="11"/>
      <c r="T24" s="7"/>
      <c r="U24" s="12"/>
      <c r="V24" s="12"/>
      <c r="W24" s="12" t="str">
        <f t="shared" si="1"/>
        <v>(0, 0)</v>
      </c>
      <c r="X24" s="7"/>
      <c r="Y24" s="11"/>
      <c r="Z24" s="7"/>
      <c r="AA24" s="12"/>
      <c r="AB24" s="12"/>
      <c r="AC24" s="12" t="str">
        <f t="shared" si="2"/>
        <v>(0, 0)</v>
      </c>
    </row>
    <row r="25" spans="1:29" x14ac:dyDescent="0.2">
      <c r="B25" s="48" t="s">
        <v>38</v>
      </c>
      <c r="C25" s="21">
        <v>373700.94299999997</v>
      </c>
      <c r="D25" s="21">
        <v>92279</v>
      </c>
      <c r="E25" s="63">
        <f t="shared" ref="E25:E33" si="39">D25/C25</f>
        <v>0.24693274589890454</v>
      </c>
      <c r="F25" s="64">
        <f>'[1]3yr_bmi_demographics_adults_201'!F250</f>
        <v>32.520000000000003</v>
      </c>
      <c r="G25" s="9" t="str">
        <f t="shared" si="23"/>
        <v>(32.2, 32.8)</v>
      </c>
      <c r="H25" s="64">
        <f>'[1]3yr_bmi_demographics_adults_201'!G250</f>
        <v>29.94</v>
      </c>
      <c r="I25" s="10" t="str">
        <f t="shared" si="24"/>
        <v>(29.6, 30.2)</v>
      </c>
      <c r="J25" s="22">
        <f t="shared" si="25"/>
        <v>62.460000000000008</v>
      </c>
      <c r="K25" s="10" t="str">
        <f t="shared" si="26"/>
        <v>(62.1, 62.8)</v>
      </c>
      <c r="L25" s="7">
        <f t="shared" si="27"/>
        <v>0.32520000000000004</v>
      </c>
      <c r="M25" s="11">
        <f t="shared" si="28"/>
        <v>0.67479999999999996</v>
      </c>
      <c r="N25" s="7">
        <f t="shared" ref="N25:N30" si="40">SQRT(L25*M25/D25)</f>
        <v>1.5420958401429449E-3</v>
      </c>
      <c r="O25" s="12">
        <f t="shared" si="29"/>
        <v>0.32217749215331987</v>
      </c>
      <c r="P25" s="12">
        <f t="shared" si="30"/>
        <v>0.32822250784668022</v>
      </c>
      <c r="Q25" s="12" t="str">
        <f t="shared" si="0"/>
        <v>(32.2, 32.8)</v>
      </c>
      <c r="R25" s="7">
        <f t="shared" si="31"/>
        <v>0.2994</v>
      </c>
      <c r="S25" s="11">
        <f t="shared" si="32"/>
        <v>0.7006</v>
      </c>
      <c r="T25" s="7">
        <f t="shared" ref="T25:T30" si="41">SQRT(R25*S25/D25)</f>
        <v>1.5076812183202378E-3</v>
      </c>
      <c r="U25" s="12">
        <f t="shared" si="33"/>
        <v>0.29644494481209233</v>
      </c>
      <c r="V25" s="12">
        <f t="shared" si="34"/>
        <v>0.30235505518790767</v>
      </c>
      <c r="W25" s="12" t="str">
        <f t="shared" si="1"/>
        <v>(29.6, 30.2)</v>
      </c>
      <c r="X25" s="7">
        <f t="shared" si="35"/>
        <v>0.62460000000000004</v>
      </c>
      <c r="Y25" s="11">
        <f t="shared" si="36"/>
        <v>0.37539999999999996</v>
      </c>
      <c r="Z25" s="7">
        <f t="shared" ref="Z25:Z30" si="42">SQRT(X25*Y25/D25)</f>
        <v>1.5940307107945187E-3</v>
      </c>
      <c r="AA25" s="12">
        <f t="shared" si="37"/>
        <v>0.62147569980684281</v>
      </c>
      <c r="AB25" s="12">
        <f t="shared" si="38"/>
        <v>0.62772430019315728</v>
      </c>
      <c r="AC25" s="12" t="str">
        <f t="shared" si="2"/>
        <v>(62.1, 62.8)</v>
      </c>
    </row>
    <row r="26" spans="1:29" x14ac:dyDescent="0.2">
      <c r="B26" s="48" t="s">
        <v>39</v>
      </c>
      <c r="C26" s="21">
        <v>49026.362000000001</v>
      </c>
      <c r="D26" s="21">
        <v>18143</v>
      </c>
      <c r="E26" s="63">
        <f t="shared" si="39"/>
        <v>0.37006621050119931</v>
      </c>
      <c r="F26" s="64">
        <f>'[1]3yr_bmi_demographics_adults_201'!F251</f>
        <v>29.85</v>
      </c>
      <c r="G26" s="9" t="str">
        <f t="shared" si="23"/>
        <v>(29.2, 30.5)</v>
      </c>
      <c r="H26" s="64">
        <f>'[1]3yr_bmi_demographics_adults_201'!G251</f>
        <v>38.979999999999997</v>
      </c>
      <c r="I26" s="10" t="str">
        <f t="shared" si="24"/>
        <v>(38.3, 39.7)</v>
      </c>
      <c r="J26" s="22">
        <f t="shared" si="25"/>
        <v>68.83</v>
      </c>
      <c r="K26" s="10" t="str">
        <f t="shared" si="26"/>
        <v>(68.2, 69.5)</v>
      </c>
      <c r="L26" s="7">
        <f t="shared" si="27"/>
        <v>0.29849999999999999</v>
      </c>
      <c r="M26" s="11">
        <f t="shared" si="28"/>
        <v>0.70150000000000001</v>
      </c>
      <c r="N26" s="7">
        <f t="shared" si="40"/>
        <v>3.3972808817680725E-3</v>
      </c>
      <c r="O26" s="12">
        <f t="shared" si="29"/>
        <v>0.29184132947173458</v>
      </c>
      <c r="P26" s="12">
        <f t="shared" si="30"/>
        <v>0.3051586705282654</v>
      </c>
      <c r="Q26" s="12" t="str">
        <f t="shared" si="0"/>
        <v>(29.2, 30.5)</v>
      </c>
      <c r="R26" s="7">
        <f t="shared" si="31"/>
        <v>0.38979999999999998</v>
      </c>
      <c r="S26" s="11">
        <f t="shared" si="32"/>
        <v>0.61020000000000008</v>
      </c>
      <c r="T26" s="7">
        <f t="shared" si="41"/>
        <v>3.6207827599487067E-3</v>
      </c>
      <c r="U26" s="12">
        <f t="shared" si="33"/>
        <v>0.38270326579050051</v>
      </c>
      <c r="V26" s="12">
        <f t="shared" si="34"/>
        <v>0.39689673420949945</v>
      </c>
      <c r="W26" s="12" t="str">
        <f t="shared" si="1"/>
        <v>(38.3, 39.7)</v>
      </c>
      <c r="X26" s="7">
        <f t="shared" si="35"/>
        <v>0.68830000000000002</v>
      </c>
      <c r="Y26" s="11">
        <f t="shared" si="36"/>
        <v>0.31169999999999998</v>
      </c>
      <c r="Z26" s="7">
        <f t="shared" si="42"/>
        <v>3.4387668830903276E-3</v>
      </c>
      <c r="AA26" s="12">
        <f t="shared" si="37"/>
        <v>0.68156001690914303</v>
      </c>
      <c r="AB26" s="12">
        <f t="shared" si="38"/>
        <v>0.69503998309085702</v>
      </c>
      <c r="AC26" s="12" t="str">
        <f t="shared" si="2"/>
        <v>(68.2, 69.5)</v>
      </c>
    </row>
    <row r="27" spans="1:29" x14ac:dyDescent="0.2">
      <c r="B27" s="48" t="s">
        <v>40</v>
      </c>
      <c r="C27" s="21">
        <v>18009.684000000001</v>
      </c>
      <c r="D27" s="21">
        <v>4239</v>
      </c>
      <c r="E27" s="63">
        <f t="shared" si="39"/>
        <v>0.23537336912740944</v>
      </c>
      <c r="F27" s="64">
        <f>'[1]3yr_bmi_demographics_adults_201'!F252</f>
        <v>27.88</v>
      </c>
      <c r="G27" s="9" t="str">
        <f t="shared" si="23"/>
        <v>(26.5, 29.2)</v>
      </c>
      <c r="H27" s="64">
        <f>'[1]3yr_bmi_demographics_adults_201'!G252</f>
        <v>12.29</v>
      </c>
      <c r="I27" s="10" t="str">
        <f t="shared" si="24"/>
        <v>(11.3, 13.3)</v>
      </c>
      <c r="J27" s="22">
        <f t="shared" si="25"/>
        <v>40.17</v>
      </c>
      <c r="K27" s="10" t="str">
        <f t="shared" si="26"/>
        <v>(38.7, 41.6)</v>
      </c>
      <c r="L27" s="7">
        <f t="shared" si="27"/>
        <v>0.27879999999999999</v>
      </c>
      <c r="M27" s="11">
        <f t="shared" si="28"/>
        <v>0.72120000000000006</v>
      </c>
      <c r="N27" s="7">
        <f t="shared" si="40"/>
        <v>6.88719747287906E-3</v>
      </c>
      <c r="O27" s="12">
        <f t="shared" si="29"/>
        <v>0.26530109295315701</v>
      </c>
      <c r="P27" s="12">
        <f t="shared" si="30"/>
        <v>0.29229890704684297</v>
      </c>
      <c r="Q27" s="12" t="str">
        <f t="shared" si="0"/>
        <v>(26.5, 29.2)</v>
      </c>
      <c r="R27" s="7">
        <f t="shared" si="31"/>
        <v>0.1229</v>
      </c>
      <c r="S27" s="11">
        <f t="shared" si="32"/>
        <v>0.87709999999999999</v>
      </c>
      <c r="T27" s="7">
        <f t="shared" si="41"/>
        <v>5.0427656824173364E-3</v>
      </c>
      <c r="U27" s="12">
        <f t="shared" si="33"/>
        <v>0.11301617926246202</v>
      </c>
      <c r="V27" s="12">
        <f t="shared" si="34"/>
        <v>0.13278382073753797</v>
      </c>
      <c r="W27" s="12" t="str">
        <f t="shared" si="1"/>
        <v>(11.3, 13.3)</v>
      </c>
      <c r="X27" s="7">
        <f t="shared" si="35"/>
        <v>0.4017</v>
      </c>
      <c r="Y27" s="11">
        <f t="shared" si="36"/>
        <v>0.59830000000000005</v>
      </c>
      <c r="Z27" s="7">
        <f t="shared" si="42"/>
        <v>7.5297179570276733E-3</v>
      </c>
      <c r="AA27" s="12">
        <f t="shared" si="37"/>
        <v>0.38694175280422577</v>
      </c>
      <c r="AB27" s="12">
        <f t="shared" si="38"/>
        <v>0.41645824719577423</v>
      </c>
      <c r="AC27" s="12" t="str">
        <f t="shared" si="2"/>
        <v>(38.7, 41.6)</v>
      </c>
    </row>
    <row r="28" spans="1:29" x14ac:dyDescent="0.2">
      <c r="B28" s="48" t="s">
        <v>41</v>
      </c>
      <c r="C28" s="21">
        <v>5502.9589999999998</v>
      </c>
      <c r="D28" s="21">
        <v>1090</v>
      </c>
      <c r="E28" s="63">
        <f t="shared" si="39"/>
        <v>0.19807525369533011</v>
      </c>
      <c r="F28" s="64">
        <f>'[1]3yr_bmi_demographics_adults_201'!F253</f>
        <v>31.01</v>
      </c>
      <c r="G28" s="9" t="str">
        <f t="shared" si="23"/>
        <v>(28.3, 33.8)</v>
      </c>
      <c r="H28" s="64">
        <f>'[1]3yr_bmi_demographics_adults_201'!G253</f>
        <v>43.76</v>
      </c>
      <c r="I28" s="10" t="str">
        <f t="shared" si="24"/>
        <v>(40.8, 46.7)</v>
      </c>
      <c r="J28" s="22">
        <f t="shared" si="25"/>
        <v>74.77</v>
      </c>
      <c r="K28" s="10" t="str">
        <f t="shared" si="26"/>
        <v>(72.2, 77.3)</v>
      </c>
      <c r="L28" s="7">
        <f t="shared" si="27"/>
        <v>0.31010000000000004</v>
      </c>
      <c r="M28" s="11">
        <f t="shared" si="28"/>
        <v>0.68989999999999996</v>
      </c>
      <c r="N28" s="7">
        <f t="shared" si="40"/>
        <v>1.4009760359160357E-2</v>
      </c>
      <c r="O28" s="12">
        <f t="shared" si="29"/>
        <v>0.28264086969604574</v>
      </c>
      <c r="P28" s="12">
        <f t="shared" si="30"/>
        <v>0.33755913030395435</v>
      </c>
      <c r="Q28" s="12" t="str">
        <f t="shared" si="0"/>
        <v>(28.3, 33.8)</v>
      </c>
      <c r="R28" s="7">
        <f t="shared" si="31"/>
        <v>0.43759999999999999</v>
      </c>
      <c r="S28" s="11">
        <f t="shared" si="32"/>
        <v>0.56240000000000001</v>
      </c>
      <c r="T28" s="7">
        <f t="shared" si="41"/>
        <v>1.5026161894655724E-2</v>
      </c>
      <c r="U28" s="12">
        <f t="shared" si="33"/>
        <v>0.40814872268647479</v>
      </c>
      <c r="V28" s="12">
        <f t="shared" si="34"/>
        <v>0.46705127731352519</v>
      </c>
      <c r="W28" s="12" t="str">
        <f t="shared" si="1"/>
        <v>(40.8, 46.7)</v>
      </c>
      <c r="X28" s="7">
        <f t="shared" si="35"/>
        <v>0.74769999999999992</v>
      </c>
      <c r="Y28" s="11">
        <f t="shared" si="36"/>
        <v>0.25230000000000008</v>
      </c>
      <c r="Z28" s="7">
        <f t="shared" si="42"/>
        <v>1.3155551728620268E-2</v>
      </c>
      <c r="AA28" s="12">
        <f t="shared" si="37"/>
        <v>0.72191511861190416</v>
      </c>
      <c r="AB28" s="12">
        <f t="shared" si="38"/>
        <v>0.77348488138809568</v>
      </c>
      <c r="AC28" s="12" t="str">
        <f t="shared" si="2"/>
        <v>(72.2, 77.3)</v>
      </c>
    </row>
    <row r="29" spans="1:29" x14ac:dyDescent="0.2">
      <c r="B29" s="48" t="s">
        <v>42</v>
      </c>
      <c r="C29" s="21">
        <v>17009.146000000001</v>
      </c>
      <c r="D29" s="21">
        <v>6097</v>
      </c>
      <c r="E29" s="63">
        <f t="shared" si="39"/>
        <v>0.35845421045830284</v>
      </c>
      <c r="F29" s="64">
        <f>'[1]3yr_bmi_demographics_adults_201'!F254</f>
        <v>33.520000000000003</v>
      </c>
      <c r="G29" s="9" t="str">
        <f t="shared" si="23"/>
        <v>(32.3, 34.7)</v>
      </c>
      <c r="H29" s="64">
        <f>'[1]3yr_bmi_demographics_adults_201'!G254</f>
        <v>33.33</v>
      </c>
      <c r="I29" s="10" t="str">
        <f t="shared" si="24"/>
        <v>(32.1, 34.5)</v>
      </c>
      <c r="J29" s="22">
        <f t="shared" si="25"/>
        <v>66.849999999999994</v>
      </c>
      <c r="K29" s="10" t="str">
        <f t="shared" si="26"/>
        <v>(65.7, 68)</v>
      </c>
      <c r="L29" s="7">
        <f t="shared" si="27"/>
        <v>0.33520000000000005</v>
      </c>
      <c r="M29" s="11">
        <f t="shared" si="28"/>
        <v>0.66479999999999995</v>
      </c>
      <c r="N29" s="7">
        <f t="shared" si="40"/>
        <v>6.0456000507606847E-3</v>
      </c>
      <c r="O29" s="12">
        <f t="shared" si="29"/>
        <v>0.32335062390050912</v>
      </c>
      <c r="P29" s="12">
        <f t="shared" si="30"/>
        <v>0.34704937609949099</v>
      </c>
      <c r="Q29" s="12" t="str">
        <f t="shared" si="0"/>
        <v>(32.3, 34.7)</v>
      </c>
      <c r="R29" s="7">
        <f t="shared" si="31"/>
        <v>0.33329999999999999</v>
      </c>
      <c r="S29" s="11">
        <f t="shared" si="32"/>
        <v>0.66670000000000007</v>
      </c>
      <c r="T29" s="7">
        <f t="shared" si="41"/>
        <v>6.037050196056549E-3</v>
      </c>
      <c r="U29" s="12">
        <f t="shared" si="33"/>
        <v>0.32146738161572913</v>
      </c>
      <c r="V29" s="12">
        <f t="shared" si="34"/>
        <v>0.34513261838427084</v>
      </c>
      <c r="W29" s="12" t="str">
        <f t="shared" si="1"/>
        <v>(32.1, 34.5)</v>
      </c>
      <c r="X29" s="7">
        <f t="shared" si="35"/>
        <v>0.66849999999999998</v>
      </c>
      <c r="Y29" s="11">
        <f t="shared" si="36"/>
        <v>0.33150000000000002</v>
      </c>
      <c r="Z29" s="7">
        <f t="shared" si="42"/>
        <v>6.0288485571768288E-3</v>
      </c>
      <c r="AA29" s="12">
        <f t="shared" si="37"/>
        <v>0.65668345682793339</v>
      </c>
      <c r="AB29" s="12">
        <f t="shared" si="38"/>
        <v>0.68031654317206658</v>
      </c>
      <c r="AC29" s="12" t="str">
        <f t="shared" si="2"/>
        <v>(65.7, 68)</v>
      </c>
    </row>
    <row r="30" spans="1:29" s="41" customFormat="1" x14ac:dyDescent="0.2">
      <c r="A30" s="33"/>
      <c r="B30" s="48" t="s">
        <v>77</v>
      </c>
      <c r="C30" s="68">
        <v>0</v>
      </c>
      <c r="D30" s="21">
        <v>22219</v>
      </c>
      <c r="E30" s="9" t="s">
        <v>20</v>
      </c>
      <c r="F30" s="64">
        <f>'[1]3yr_bmi_demographics_adults_201'!F255</f>
        <v>34.380000000000003</v>
      </c>
      <c r="G30" s="9" t="str">
        <f t="shared" si="23"/>
        <v>(33.8, 35)</v>
      </c>
      <c r="H30" s="64">
        <f>'[1]3yr_bmi_demographics_adults_201'!G255</f>
        <v>32.06</v>
      </c>
      <c r="I30" s="10" t="str">
        <f t="shared" si="24"/>
        <v>(31.4, 32.7)</v>
      </c>
      <c r="J30" s="22">
        <f t="shared" si="25"/>
        <v>66.44</v>
      </c>
      <c r="K30" s="10" t="str">
        <f t="shared" si="26"/>
        <v>(65.8, 67.1)</v>
      </c>
      <c r="L30" s="38">
        <f t="shared" si="27"/>
        <v>0.34380000000000005</v>
      </c>
      <c r="M30" s="39">
        <f t="shared" si="28"/>
        <v>0.65619999999999989</v>
      </c>
      <c r="N30" s="38">
        <f t="shared" si="40"/>
        <v>3.1864623744298679E-3</v>
      </c>
      <c r="O30" s="40">
        <f t="shared" si="29"/>
        <v>0.33755453374611749</v>
      </c>
      <c r="P30" s="40">
        <f t="shared" si="30"/>
        <v>0.35004546625388261</v>
      </c>
      <c r="Q30" s="12" t="str">
        <f t="shared" si="0"/>
        <v>(33.8, 35)</v>
      </c>
      <c r="R30" s="38">
        <f t="shared" si="31"/>
        <v>0.3206</v>
      </c>
      <c r="S30" s="39">
        <f t="shared" si="32"/>
        <v>0.6794</v>
      </c>
      <c r="T30" s="38">
        <f t="shared" si="41"/>
        <v>3.1309942914610543E-3</v>
      </c>
      <c r="U30" s="40">
        <f t="shared" si="33"/>
        <v>0.3144632511887363</v>
      </c>
      <c r="V30" s="40">
        <f t="shared" si="34"/>
        <v>0.32673674881126369</v>
      </c>
      <c r="W30" s="12" t="str">
        <f t="shared" si="1"/>
        <v>(31.4, 32.7)</v>
      </c>
      <c r="X30" s="38">
        <f t="shared" si="35"/>
        <v>0.66439999999999999</v>
      </c>
      <c r="Y30" s="39">
        <f t="shared" si="36"/>
        <v>0.33560000000000001</v>
      </c>
      <c r="Z30" s="38">
        <f t="shared" si="42"/>
        <v>3.1678421531803921E-3</v>
      </c>
      <c r="AA30" s="40">
        <f t="shared" si="37"/>
        <v>0.65819102937976637</v>
      </c>
      <c r="AB30" s="40">
        <f t="shared" si="38"/>
        <v>0.67060897062023361</v>
      </c>
      <c r="AC30" s="12" t="str">
        <f t="shared" si="2"/>
        <v>(65.8, 67.1)</v>
      </c>
    </row>
    <row r="31" spans="1:29" s="41" customFormat="1" ht="15.75" x14ac:dyDescent="0.2">
      <c r="A31" s="33"/>
      <c r="B31" s="47" t="s">
        <v>31</v>
      </c>
      <c r="C31" s="102"/>
      <c r="D31" s="103"/>
      <c r="E31" s="103"/>
      <c r="F31" s="103"/>
      <c r="G31" s="103"/>
      <c r="H31" s="103"/>
      <c r="I31" s="103"/>
      <c r="J31" s="103"/>
      <c r="K31" s="104"/>
      <c r="L31" s="38"/>
      <c r="M31" s="39"/>
      <c r="N31" s="38"/>
      <c r="O31" s="40"/>
      <c r="P31" s="40"/>
      <c r="Q31" s="12" t="str">
        <f t="shared" si="0"/>
        <v>(0, 0)</v>
      </c>
      <c r="R31" s="38"/>
      <c r="S31" s="39"/>
      <c r="T31" s="38"/>
      <c r="U31" s="40"/>
      <c r="V31" s="40"/>
      <c r="W31" s="12" t="str">
        <f t="shared" si="1"/>
        <v>(0, 0)</v>
      </c>
      <c r="X31" s="38"/>
      <c r="Y31" s="39"/>
      <c r="Z31" s="38"/>
      <c r="AA31" s="40"/>
      <c r="AB31" s="40"/>
      <c r="AC31" s="12" t="str">
        <f t="shared" si="2"/>
        <v>(0, 0)</v>
      </c>
    </row>
    <row r="32" spans="1:29" x14ac:dyDescent="0.2">
      <c r="B32" s="48" t="s">
        <v>44</v>
      </c>
      <c r="C32" s="21">
        <v>156083.92799999999</v>
      </c>
      <c r="D32" s="21">
        <v>46191</v>
      </c>
      <c r="E32" s="63">
        <f t="shared" si="39"/>
        <v>0.29593693977255625</v>
      </c>
      <c r="F32" s="64">
        <f>'[1]3yr_bmi_demographics_adults_201'!F256</f>
        <v>34.47</v>
      </c>
      <c r="G32" s="9" t="str">
        <f t="shared" si="23"/>
        <v>(34, 34.9)</v>
      </c>
      <c r="H32" s="64">
        <f>'[1]3yr_bmi_demographics_adults_201'!G256</f>
        <v>40.1</v>
      </c>
      <c r="I32" s="10" t="str">
        <f t="shared" si="24"/>
        <v>(39.7, 40.5)</v>
      </c>
      <c r="J32" s="22">
        <f t="shared" si="25"/>
        <v>74.569999999999993</v>
      </c>
      <c r="K32" s="10" t="str">
        <f t="shared" si="26"/>
        <v>(74.2, 75)</v>
      </c>
      <c r="L32" s="7">
        <f t="shared" si="27"/>
        <v>0.34470000000000001</v>
      </c>
      <c r="M32" s="11">
        <f t="shared" si="28"/>
        <v>0.65529999999999999</v>
      </c>
      <c r="N32" s="7">
        <f>SQRT(L32*M32/D32)</f>
        <v>2.2113732073019946E-3</v>
      </c>
      <c r="O32" s="12">
        <f t="shared" si="29"/>
        <v>0.34036570851368808</v>
      </c>
      <c r="P32" s="12">
        <f t="shared" si="30"/>
        <v>0.34903429148631193</v>
      </c>
      <c r="Q32" s="12" t="str">
        <f t="shared" si="0"/>
        <v>(34, 34.9)</v>
      </c>
      <c r="R32" s="7">
        <f t="shared" si="31"/>
        <v>0.40100000000000002</v>
      </c>
      <c r="S32" s="11">
        <f t="shared" si="32"/>
        <v>0.59899999999999998</v>
      </c>
      <c r="T32" s="7">
        <f>SQRT(R32*S32/D32)</f>
        <v>2.2803783821081906E-3</v>
      </c>
      <c r="U32" s="12">
        <f t="shared" si="33"/>
        <v>0.39653045837106798</v>
      </c>
      <c r="V32" s="12">
        <f t="shared" si="34"/>
        <v>0.40546954162893206</v>
      </c>
      <c r="W32" s="12" t="str">
        <f t="shared" si="1"/>
        <v>(39.7, 40.5)</v>
      </c>
      <c r="X32" s="7">
        <f t="shared" si="35"/>
        <v>0.74569999999999992</v>
      </c>
      <c r="Y32" s="11">
        <f t="shared" si="36"/>
        <v>0.25430000000000008</v>
      </c>
      <c r="Z32" s="7">
        <f>SQRT(X32*Y32/D32)</f>
        <v>2.0261732126023325E-3</v>
      </c>
      <c r="AA32" s="12">
        <f t="shared" si="37"/>
        <v>0.74172870050329931</v>
      </c>
      <c r="AB32" s="12">
        <f t="shared" si="38"/>
        <v>0.74967129949670053</v>
      </c>
      <c r="AC32" s="12" t="str">
        <f t="shared" si="2"/>
        <v>(74.2, 75)</v>
      </c>
    </row>
    <row r="33" spans="1:37" x14ac:dyDescent="0.2">
      <c r="B33" s="48" t="s">
        <v>45</v>
      </c>
      <c r="C33" s="21">
        <v>344185.07200000004</v>
      </c>
      <c r="D33" s="21">
        <v>82569</v>
      </c>
      <c r="E33" s="63">
        <f t="shared" si="39"/>
        <v>0.23989709815189192</v>
      </c>
      <c r="F33" s="64">
        <f>'[1]3yr_bmi_demographics_adults_201'!F257</f>
        <v>31.08</v>
      </c>
      <c r="G33" s="9" t="str">
        <f t="shared" si="23"/>
        <v>(30.8, 31.4)</v>
      </c>
      <c r="H33" s="64">
        <f>'[1]3yr_bmi_demographics_adults_201'!G257</f>
        <v>27.35</v>
      </c>
      <c r="I33" s="10" t="str">
        <f t="shared" si="24"/>
        <v>(27, 27.7)</v>
      </c>
      <c r="J33" s="22">
        <f t="shared" si="25"/>
        <v>58.43</v>
      </c>
      <c r="K33" s="10" t="str">
        <f t="shared" si="26"/>
        <v>(58.1, 58.8)</v>
      </c>
      <c r="L33" s="7">
        <f t="shared" si="27"/>
        <v>0.31079999999999997</v>
      </c>
      <c r="M33" s="11">
        <f t="shared" si="28"/>
        <v>0.68920000000000003</v>
      </c>
      <c r="N33" s="7">
        <f>SQRT(L33*M33/D33)</f>
        <v>1.6106627952862055E-3</v>
      </c>
      <c r="O33" s="12">
        <f t="shared" si="29"/>
        <v>0.30764310092123898</v>
      </c>
      <c r="P33" s="12">
        <f t="shared" si="30"/>
        <v>0.31395689907876095</v>
      </c>
      <c r="Q33" s="12" t="str">
        <f t="shared" si="0"/>
        <v>(30.8, 31.4)</v>
      </c>
      <c r="R33" s="7">
        <f t="shared" si="31"/>
        <v>0.27350000000000002</v>
      </c>
      <c r="S33" s="11">
        <f t="shared" si="32"/>
        <v>0.72649999999999992</v>
      </c>
      <c r="T33" s="7">
        <f>SQRT(R33*S33/D33)</f>
        <v>1.5512720305412742E-3</v>
      </c>
      <c r="U33" s="12">
        <f t="shared" si="33"/>
        <v>0.27045950682013914</v>
      </c>
      <c r="V33" s="12">
        <f t="shared" si="34"/>
        <v>0.2765404931798609</v>
      </c>
      <c r="W33" s="12" t="str">
        <f t="shared" si="1"/>
        <v>(27, 27.7)</v>
      </c>
      <c r="X33" s="7">
        <f t="shared" si="35"/>
        <v>0.58430000000000004</v>
      </c>
      <c r="Y33" s="11">
        <f t="shared" si="36"/>
        <v>0.41569999999999996</v>
      </c>
      <c r="Z33" s="7">
        <f>SQRT(X33*Y33/D33)</f>
        <v>1.7151394764867147E-3</v>
      </c>
      <c r="AA33" s="12">
        <f t="shared" si="37"/>
        <v>0.58093832662608613</v>
      </c>
      <c r="AB33" s="12">
        <f t="shared" si="38"/>
        <v>0.58766167337391395</v>
      </c>
      <c r="AC33" s="12" t="str">
        <f t="shared" si="2"/>
        <v>(58.1, 58.8)</v>
      </c>
    </row>
    <row r="34" spans="1:37" s="41" customFormat="1" x14ac:dyDescent="0.2">
      <c r="A34" s="33"/>
      <c r="B34" s="48" t="s">
        <v>78</v>
      </c>
      <c r="C34" s="68">
        <v>0</v>
      </c>
      <c r="D34" s="21">
        <v>15307</v>
      </c>
      <c r="E34" s="21" t="s">
        <v>20</v>
      </c>
      <c r="F34" s="64">
        <f>'[1]3yr_bmi_demographics_adults_201'!F258</f>
        <v>32.93</v>
      </c>
      <c r="G34" s="9" t="str">
        <f t="shared" si="23"/>
        <v>(32.2, 33.7)</v>
      </c>
      <c r="H34" s="64">
        <f>'[1]3yr_bmi_demographics_adults_201'!G258</f>
        <v>24.54</v>
      </c>
      <c r="I34" s="10" t="str">
        <f t="shared" si="24"/>
        <v>(23.9, 25.2)</v>
      </c>
      <c r="J34" s="22">
        <f t="shared" si="25"/>
        <v>57.47</v>
      </c>
      <c r="K34" s="10" t="str">
        <f t="shared" si="26"/>
        <v>(56.7, 58.3)</v>
      </c>
      <c r="L34" s="38">
        <f t="shared" si="27"/>
        <v>0.32929999999999998</v>
      </c>
      <c r="M34" s="39">
        <f t="shared" si="28"/>
        <v>0.67070000000000007</v>
      </c>
      <c r="N34" s="38">
        <f>SQRT(L34*M34/D34)</f>
        <v>3.7985248982501415E-3</v>
      </c>
      <c r="O34" s="40">
        <f t="shared" si="29"/>
        <v>0.32185489119942973</v>
      </c>
      <c r="P34" s="40">
        <f t="shared" si="30"/>
        <v>0.33674510880057024</v>
      </c>
      <c r="Q34" s="12" t="str">
        <f>"("&amp;ROUND(100*O34,1)&amp;", "&amp;ROUND(100*P34,1)&amp;")"</f>
        <v>(32.2, 33.7)</v>
      </c>
      <c r="R34" s="38">
        <f t="shared" si="31"/>
        <v>0.24539999999999998</v>
      </c>
      <c r="S34" s="39">
        <f t="shared" si="32"/>
        <v>0.75460000000000005</v>
      </c>
      <c r="T34" s="38">
        <f>SQRT(R34*S34/D34)</f>
        <v>3.478168667701806E-3</v>
      </c>
      <c r="U34" s="40">
        <f t="shared" si="33"/>
        <v>0.23858278941130445</v>
      </c>
      <c r="V34" s="40">
        <f t="shared" si="34"/>
        <v>0.25221721058869551</v>
      </c>
      <c r="W34" s="12" t="str">
        <f t="shared" si="1"/>
        <v>(23.9, 25.2)</v>
      </c>
      <c r="X34" s="38">
        <f t="shared" si="35"/>
        <v>0.57469999999999999</v>
      </c>
      <c r="Y34" s="39">
        <f t="shared" si="36"/>
        <v>0.42530000000000001</v>
      </c>
      <c r="Z34" s="38">
        <f>SQRT(X34*Y34/D34)</f>
        <v>3.9959794748164199E-3</v>
      </c>
      <c r="AA34" s="40">
        <f t="shared" si="37"/>
        <v>0.56686788022935986</v>
      </c>
      <c r="AB34" s="40">
        <f t="shared" si="38"/>
        <v>0.58253211977064012</v>
      </c>
      <c r="AC34" s="12" t="str">
        <f t="shared" si="2"/>
        <v>(56.7, 58.3)</v>
      </c>
    </row>
    <row r="35" spans="1:37" s="98" customFormat="1" ht="26.25" customHeight="1" x14ac:dyDescent="0.2">
      <c r="A35" s="97"/>
      <c r="B35" s="92"/>
      <c r="C35" s="92"/>
      <c r="D35" s="92"/>
      <c r="E35" s="92"/>
      <c r="F35" s="92"/>
      <c r="G35" s="92"/>
      <c r="H35" s="92"/>
      <c r="I35" s="92"/>
      <c r="J35" s="92"/>
      <c r="K35" s="92"/>
    </row>
    <row r="36" spans="1:37" s="105" customFormat="1" ht="17.25" customHeight="1" x14ac:dyDescent="0.25">
      <c r="B36" s="106" t="s">
        <v>21</v>
      </c>
      <c r="C36" s="106"/>
      <c r="D36" s="106"/>
      <c r="E36" s="106"/>
      <c r="F36" s="106"/>
      <c r="G36" s="106"/>
    </row>
    <row r="37" spans="1:37" s="98" customFormat="1" ht="63" customHeight="1" x14ac:dyDescent="0.2">
      <c r="A37" s="107"/>
      <c r="B37" s="108" t="s">
        <v>79</v>
      </c>
      <c r="C37" s="108"/>
      <c r="D37" s="108"/>
      <c r="E37" s="108"/>
      <c r="F37" s="108"/>
      <c r="G37" s="108"/>
      <c r="H37" s="108"/>
      <c r="I37" s="108"/>
    </row>
    <row r="38" spans="1:37" s="46" customFormat="1" ht="50.25" customHeight="1" x14ac:dyDescent="0.25">
      <c r="A38" s="45"/>
      <c r="B38" s="92" t="s">
        <v>23</v>
      </c>
      <c r="C38" s="109"/>
      <c r="D38" s="109"/>
      <c r="E38" s="109"/>
      <c r="F38" s="109"/>
      <c r="G38" s="109"/>
      <c r="H38" s="109"/>
      <c r="I38" s="109"/>
    </row>
    <row r="39" spans="1:37" s="46" customFormat="1" ht="9" customHeight="1" x14ac:dyDescent="0.25">
      <c r="A39" s="45"/>
      <c r="B39" s="72"/>
      <c r="C39" s="110"/>
      <c r="D39" s="110"/>
      <c r="E39" s="110"/>
      <c r="F39" s="110"/>
      <c r="G39" s="110"/>
      <c r="H39" s="110"/>
      <c r="I39" s="110"/>
    </row>
    <row r="40" spans="1:37" s="46" customFormat="1" ht="19.5" customHeight="1" x14ac:dyDescent="0.2">
      <c r="A40" s="45"/>
      <c r="B40" s="92" t="s">
        <v>80</v>
      </c>
      <c r="C40" s="92"/>
      <c r="D40" s="92"/>
      <c r="E40" s="92"/>
      <c r="F40" s="92"/>
      <c r="G40" s="92"/>
      <c r="H40" s="92"/>
      <c r="I40" s="92"/>
    </row>
    <row r="41" spans="1:37" s="46" customFormat="1" ht="6.75" customHeight="1" x14ac:dyDescent="0.25">
      <c r="A41" s="45"/>
      <c r="B41" s="111"/>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row>
    <row r="42" spans="1:37" s="98" customFormat="1" ht="15.75" x14ac:dyDescent="0.2">
      <c r="A42" s="97"/>
      <c r="B42" s="112" t="s">
        <v>24</v>
      </c>
      <c r="C42" s="113"/>
      <c r="D42" s="113"/>
      <c r="E42" s="114"/>
    </row>
    <row r="43" spans="1:37" s="98" customFormat="1" ht="51" customHeight="1" x14ac:dyDescent="0.2">
      <c r="A43" s="97"/>
      <c r="B43" s="115" t="s">
        <v>81</v>
      </c>
      <c r="C43" s="116"/>
      <c r="D43" s="116"/>
      <c r="E43" s="116"/>
      <c r="F43" s="116"/>
      <c r="G43" s="116"/>
      <c r="H43" s="116"/>
      <c r="I43" s="116"/>
    </row>
    <row r="44" spans="1:37" s="105" customFormat="1" ht="56.25" customHeight="1" x14ac:dyDescent="0.2">
      <c r="B44" s="115" t="s">
        <v>82</v>
      </c>
      <c r="C44" s="116"/>
      <c r="D44" s="116"/>
      <c r="E44" s="116"/>
      <c r="F44" s="116"/>
      <c r="G44" s="116"/>
      <c r="H44" s="116"/>
      <c r="I44" s="116"/>
    </row>
    <row r="45" spans="1:37" s="105" customFormat="1" ht="43.5" customHeight="1" x14ac:dyDescent="0.2">
      <c r="B45" s="115" t="s">
        <v>83</v>
      </c>
      <c r="C45" s="116"/>
      <c r="D45" s="116"/>
      <c r="E45" s="116"/>
      <c r="F45" s="116"/>
      <c r="G45" s="116"/>
      <c r="H45" s="116"/>
      <c r="I45" s="116"/>
    </row>
    <row r="46" spans="1:37" s="105" customFormat="1" ht="37.5" customHeight="1" x14ac:dyDescent="0.2">
      <c r="B46" s="115" t="s">
        <v>84</v>
      </c>
      <c r="C46" s="116"/>
      <c r="D46" s="116"/>
      <c r="E46" s="116"/>
      <c r="F46" s="116"/>
      <c r="G46" s="116"/>
      <c r="H46" s="116"/>
      <c r="I46" s="116"/>
    </row>
    <row r="47" spans="1:37" s="105" customFormat="1" ht="22.5" customHeight="1" x14ac:dyDescent="0.2">
      <c r="B47" s="117" t="s">
        <v>85</v>
      </c>
      <c r="C47" s="118"/>
      <c r="D47" s="118"/>
      <c r="E47" s="118"/>
    </row>
  </sheetData>
  <sheetProtection algorithmName="SHA-512" hashValue="RuwKAI98zaBLEgmcR9zq5Oam5wU9G6O0DSjPuyNoOGIF84Wvi+Ek3xRBD66VbR23rjitbNoOvtMBzpJHNuL57g==" saltValue="ZYfqw78deTD1QNu5Wr79uQ==" spinCount="100000" sheet="1" selectLockedCells="1"/>
  <protectedRanges>
    <protectedRange sqref="C4" name="Range11"/>
    <protectedRange password="ED7D" sqref="C4" name="Range1_1"/>
    <protectedRange sqref="C4" name="Range10"/>
    <protectedRange sqref="C4" name="Range12"/>
    <protectedRange sqref="D4:E4" name="Range11_1"/>
    <protectedRange password="ED7D" sqref="D4:E4" name="Range1_1_1"/>
    <protectedRange sqref="D4:E4" name="Range10_1"/>
    <protectedRange sqref="D4:E4" name="Range12_1"/>
    <protectedRange sqref="F4:K4" name="Range11_2"/>
    <protectedRange password="ED7D" sqref="F4" name="Range1_2"/>
    <protectedRange password="ED7D" sqref="G4" name="Range1_1_1_1"/>
    <protectedRange password="ED7D" sqref="H4" name="Range1_1_2"/>
    <protectedRange password="ED7D" sqref="I4" name="Range1_1_3"/>
    <protectedRange password="ED7D" sqref="J4" name="Range1_1_4"/>
    <protectedRange password="ED7D" sqref="K4" name="Range1_1_5"/>
    <protectedRange sqref="F4:K4" name="Range10_2"/>
    <protectedRange sqref="F4:K4" name="Range12_2"/>
  </protectedRanges>
  <mergeCells count="15">
    <mergeCell ref="B44:I44"/>
    <mergeCell ref="B45:I45"/>
    <mergeCell ref="B46:I46"/>
    <mergeCell ref="B36:G36"/>
    <mergeCell ref="B37:I37"/>
    <mergeCell ref="B38:I38"/>
    <mergeCell ref="B40:I40"/>
    <mergeCell ref="B41:AK41"/>
    <mergeCell ref="B43:I43"/>
    <mergeCell ref="D4:E4"/>
    <mergeCell ref="C7:K7"/>
    <mergeCell ref="B21:K21"/>
    <mergeCell ref="B24:K24"/>
    <mergeCell ref="C31:K31"/>
    <mergeCell ref="B35:K35"/>
  </mergeCells>
  <pageMargins left="0.75" right="0.75" top="1" bottom="1" header="0.5" footer="0.5"/>
  <pageSetup scale="43" orientation="landscape"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Children_Youth, 2 to 17 yrs</vt:lpstr>
      <vt:lpstr>Adults, 18 yrs or older</vt:lpstr>
    </vt:vector>
  </TitlesOfParts>
  <Company>Kaiser Permanente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LeeAnn M. Rohm</dc:creator>
  <cp:lastModifiedBy>LeeAnn M. Rohm</cp:lastModifiedBy>
  <cp:lastPrinted>2016-12-14T19:09:27Z</cp:lastPrinted>
  <dcterms:created xsi:type="dcterms:W3CDTF">2015-09-25T19:37:24Z</dcterms:created>
  <dcterms:modified xsi:type="dcterms:W3CDTF">2017-01-27T22:09:59Z</dcterms:modified>
</cp:coreProperties>
</file>